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5 рік\сайт\"/>
    </mc:Choice>
  </mc:AlternateContent>
  <bookViews>
    <workbookView xWindow="0" yWindow="0" windowWidth="28800" windowHeight="11910"/>
  </bookViews>
  <sheets>
    <sheet name="2025" sheetId="1" r:id="rId1"/>
  </sheets>
  <definedNames>
    <definedName name="_xlnm.Print_Titles" localSheetId="0">'2025'!$3:$5</definedName>
    <definedName name="_xlnm.Print_Area" localSheetId="0">'2025'!$A$1:$W$130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6" i="1" l="1"/>
  <c r="Q93" i="1"/>
  <c r="R114" i="1"/>
  <c r="R77" i="1"/>
  <c r="R80" i="1"/>
  <c r="F77" i="1" l="1"/>
  <c r="S106" i="1"/>
  <c r="T77" i="1"/>
  <c r="S66" i="1"/>
  <c r="F7" i="1"/>
  <c r="T7" i="1" s="1"/>
  <c r="E114" i="1"/>
  <c r="E99" i="1"/>
  <c r="R99" i="1"/>
  <c r="Q99" i="1"/>
  <c r="P99" i="1"/>
  <c r="O99" i="1"/>
  <c r="N99" i="1"/>
  <c r="M99" i="1"/>
  <c r="L99" i="1"/>
  <c r="K99" i="1"/>
  <c r="J99" i="1"/>
  <c r="I99" i="1"/>
  <c r="H99" i="1"/>
  <c r="G99" i="1"/>
  <c r="F103" i="1"/>
  <c r="T103" i="1" s="1"/>
  <c r="Q127" i="1"/>
  <c r="Q122" i="1"/>
  <c r="Q113" i="1"/>
  <c r="Q112" i="1" s="1"/>
  <c r="Q111" i="1" s="1"/>
  <c r="Q92" i="1"/>
  <c r="Q105" i="1" s="1"/>
  <c r="Q117" i="1" s="1"/>
  <c r="Q87" i="1"/>
  <c r="Q85" i="1"/>
  <c r="Q123" i="1" s="1"/>
  <c r="Q73" i="1"/>
  <c r="Q88" i="1" s="1"/>
  <c r="Q126" i="1" s="1"/>
  <c r="Q37" i="1"/>
  <c r="Q22" i="1"/>
  <c r="Q18" i="1"/>
  <c r="Q15" i="1"/>
  <c r="Q9" i="1"/>
  <c r="U113" i="1"/>
  <c r="V106" i="1"/>
  <c r="A107" i="1"/>
  <c r="Q14" i="1" l="1"/>
  <c r="S77" i="1"/>
  <c r="W77" i="1"/>
  <c r="S7" i="1"/>
  <c r="S103" i="1"/>
  <c r="V103" i="1"/>
  <c r="Q51" i="1"/>
  <c r="Q119" i="1" s="1"/>
  <c r="Q86" i="1"/>
  <c r="Q82" i="1" s="1"/>
  <c r="Q125" i="1"/>
  <c r="Q124" i="1" s="1"/>
  <c r="Q121" i="1" s="1"/>
  <c r="Q128" i="1" l="1"/>
  <c r="Q90" i="1"/>
  <c r="R127" i="1" l="1"/>
  <c r="P127" i="1"/>
  <c r="O127" i="1"/>
  <c r="N127" i="1"/>
  <c r="M127" i="1"/>
  <c r="L127" i="1"/>
  <c r="K127" i="1"/>
  <c r="J127" i="1"/>
  <c r="I127" i="1"/>
  <c r="H127" i="1"/>
  <c r="G127" i="1"/>
  <c r="D123" i="1"/>
  <c r="U122" i="1"/>
  <c r="R122" i="1"/>
  <c r="P122" i="1"/>
  <c r="O122" i="1"/>
  <c r="N122" i="1"/>
  <c r="M122" i="1"/>
  <c r="L122" i="1"/>
  <c r="K122" i="1"/>
  <c r="J122" i="1"/>
  <c r="I122" i="1"/>
  <c r="H122" i="1"/>
  <c r="G122" i="1"/>
  <c r="E122" i="1"/>
  <c r="D122" i="1"/>
  <c r="U115" i="1"/>
  <c r="U127" i="1" s="1"/>
  <c r="F115" i="1"/>
  <c r="E115" i="1"/>
  <c r="E127" i="1" s="1"/>
  <c r="D115" i="1"/>
  <c r="D127" i="1" s="1"/>
  <c r="U114" i="1"/>
  <c r="F114" i="1"/>
  <c r="R113" i="1"/>
  <c r="R112" i="1" s="1"/>
  <c r="R111" i="1" s="1"/>
  <c r="P113" i="1"/>
  <c r="P112" i="1" s="1"/>
  <c r="P111" i="1" s="1"/>
  <c r="O113" i="1"/>
  <c r="N113" i="1"/>
  <c r="M113" i="1"/>
  <c r="M112" i="1" s="1"/>
  <c r="M111" i="1" s="1"/>
  <c r="L113" i="1"/>
  <c r="L112" i="1" s="1"/>
  <c r="L111" i="1" s="1"/>
  <c r="K113" i="1"/>
  <c r="K112" i="1" s="1"/>
  <c r="K111" i="1" s="1"/>
  <c r="J113" i="1"/>
  <c r="J112" i="1" s="1"/>
  <c r="J111" i="1" s="1"/>
  <c r="I113" i="1"/>
  <c r="H113" i="1"/>
  <c r="H112" i="1" s="1"/>
  <c r="H111" i="1" s="1"/>
  <c r="G113" i="1"/>
  <c r="E113" i="1"/>
  <c r="E112" i="1" s="1"/>
  <c r="D113" i="1"/>
  <c r="D112" i="1" s="1"/>
  <c r="F110" i="1"/>
  <c r="S110" i="1" s="1"/>
  <c r="F109" i="1"/>
  <c r="F108" i="1"/>
  <c r="S108" i="1" s="1"/>
  <c r="A108" i="1"/>
  <c r="A109" i="1" s="1"/>
  <c r="A110" i="1" s="1"/>
  <c r="F107" i="1"/>
  <c r="F104" i="1"/>
  <c r="F102" i="1"/>
  <c r="F101" i="1"/>
  <c r="F100" i="1"/>
  <c r="U99" i="1"/>
  <c r="D99" i="1"/>
  <c r="A99" i="1"/>
  <c r="F98" i="1"/>
  <c r="F97" i="1"/>
  <c r="S97" i="1" s="1"/>
  <c r="F96" i="1"/>
  <c r="F95" i="1"/>
  <c r="F94" i="1"/>
  <c r="F93" i="1"/>
  <c r="U92" i="1"/>
  <c r="U105" i="1" s="1"/>
  <c r="R92" i="1"/>
  <c r="R105" i="1" s="1"/>
  <c r="P92" i="1"/>
  <c r="P105" i="1" s="1"/>
  <c r="O92" i="1"/>
  <c r="O105" i="1" s="1"/>
  <c r="N92" i="1"/>
  <c r="N105" i="1" s="1"/>
  <c r="M92" i="1"/>
  <c r="M105" i="1" s="1"/>
  <c r="L92" i="1"/>
  <c r="L105" i="1" s="1"/>
  <c r="K92" i="1"/>
  <c r="K105" i="1" s="1"/>
  <c r="J92" i="1"/>
  <c r="J105" i="1" s="1"/>
  <c r="I92" i="1"/>
  <c r="H92" i="1"/>
  <c r="H105" i="1" s="1"/>
  <c r="G92" i="1"/>
  <c r="G105" i="1" s="1"/>
  <c r="E92" i="1"/>
  <c r="E105" i="1" s="1"/>
  <c r="D92" i="1"/>
  <c r="D105" i="1" s="1"/>
  <c r="U87" i="1"/>
  <c r="R87" i="1"/>
  <c r="P87" i="1"/>
  <c r="O87" i="1"/>
  <c r="N87" i="1"/>
  <c r="M87" i="1"/>
  <c r="L87" i="1"/>
  <c r="K87" i="1"/>
  <c r="J87" i="1"/>
  <c r="I87" i="1"/>
  <c r="H87" i="1"/>
  <c r="G87" i="1"/>
  <c r="E87" i="1"/>
  <c r="D87" i="1"/>
  <c r="U85" i="1"/>
  <c r="U123" i="1" s="1"/>
  <c r="R85" i="1"/>
  <c r="R123" i="1" s="1"/>
  <c r="P85" i="1"/>
  <c r="P123" i="1" s="1"/>
  <c r="O85" i="1"/>
  <c r="O123" i="1" s="1"/>
  <c r="N85" i="1"/>
  <c r="N123" i="1" s="1"/>
  <c r="M85" i="1"/>
  <c r="M123" i="1" s="1"/>
  <c r="L85" i="1"/>
  <c r="L123" i="1" s="1"/>
  <c r="K85" i="1"/>
  <c r="K123" i="1" s="1"/>
  <c r="J85" i="1"/>
  <c r="J123" i="1" s="1"/>
  <c r="I85" i="1"/>
  <c r="I123" i="1" s="1"/>
  <c r="H85" i="1"/>
  <c r="H123" i="1" s="1"/>
  <c r="G85" i="1"/>
  <c r="E85" i="1"/>
  <c r="E123" i="1" s="1"/>
  <c r="F84" i="1"/>
  <c r="S84" i="1" s="1"/>
  <c r="I81" i="1"/>
  <c r="F81" i="1" s="1"/>
  <c r="F80" i="1"/>
  <c r="F79" i="1"/>
  <c r="E79" i="1"/>
  <c r="F78" i="1"/>
  <c r="V77" i="1"/>
  <c r="F76" i="1"/>
  <c r="F75" i="1"/>
  <c r="F74" i="1"/>
  <c r="U73" i="1"/>
  <c r="U88" i="1" s="1"/>
  <c r="R73" i="1"/>
  <c r="R88" i="1" s="1"/>
  <c r="R126" i="1" s="1"/>
  <c r="P73" i="1"/>
  <c r="P88" i="1" s="1"/>
  <c r="O73" i="1"/>
  <c r="O88" i="1" s="1"/>
  <c r="N73" i="1"/>
  <c r="N88" i="1" s="1"/>
  <c r="N126" i="1" s="1"/>
  <c r="M73" i="1"/>
  <c r="M88" i="1" s="1"/>
  <c r="L73" i="1"/>
  <c r="L88" i="1" s="1"/>
  <c r="K73" i="1"/>
  <c r="K88" i="1" s="1"/>
  <c r="K126" i="1" s="1"/>
  <c r="J73" i="1"/>
  <c r="J88" i="1" s="1"/>
  <c r="I73" i="1"/>
  <c r="H73" i="1"/>
  <c r="H88" i="1" s="1"/>
  <c r="H126" i="1" s="1"/>
  <c r="G73" i="1"/>
  <c r="G88" i="1" s="1"/>
  <c r="E73" i="1"/>
  <c r="D73" i="1"/>
  <c r="D88" i="1" s="1"/>
  <c r="D126" i="1" s="1"/>
  <c r="F72" i="1"/>
  <c r="F71" i="1"/>
  <c r="F70" i="1"/>
  <c r="F69" i="1"/>
  <c r="F68" i="1"/>
  <c r="F67" i="1"/>
  <c r="V66" i="1"/>
  <c r="F65" i="1"/>
  <c r="S65" i="1" s="1"/>
  <c r="F64" i="1"/>
  <c r="S64" i="1" s="1"/>
  <c r="F63" i="1"/>
  <c r="F62" i="1"/>
  <c r="F61" i="1"/>
  <c r="F60" i="1"/>
  <c r="F59" i="1"/>
  <c r="F58" i="1"/>
  <c r="S58" i="1" s="1"/>
  <c r="F57" i="1"/>
  <c r="F56" i="1"/>
  <c r="F55" i="1"/>
  <c r="S55" i="1" s="1"/>
  <c r="F54" i="1"/>
  <c r="F53" i="1"/>
  <c r="S53" i="1" s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F52" i="1"/>
  <c r="F50" i="1"/>
  <c r="S50" i="1" s="1"/>
  <c r="F49" i="1"/>
  <c r="F48" i="1"/>
  <c r="F47" i="1"/>
  <c r="F46" i="1"/>
  <c r="F45" i="1"/>
  <c r="F44" i="1"/>
  <c r="A44" i="1"/>
  <c r="A45" i="1" s="1"/>
  <c r="A46" i="1" s="1"/>
  <c r="A47" i="1" s="1"/>
  <c r="A48" i="1" s="1"/>
  <c r="A49" i="1" s="1"/>
  <c r="A50" i="1" s="1"/>
  <c r="F43" i="1"/>
  <c r="F42" i="1"/>
  <c r="F41" i="1"/>
  <c r="F40" i="1"/>
  <c r="F39" i="1"/>
  <c r="F38" i="1"/>
  <c r="U37" i="1"/>
  <c r="R37" i="1"/>
  <c r="P37" i="1"/>
  <c r="O37" i="1"/>
  <c r="N37" i="1"/>
  <c r="M37" i="1"/>
  <c r="L37" i="1"/>
  <c r="K37" i="1"/>
  <c r="J37" i="1"/>
  <c r="I37" i="1"/>
  <c r="H37" i="1"/>
  <c r="G37" i="1"/>
  <c r="E37" i="1"/>
  <c r="D37" i="1"/>
  <c r="F36" i="1"/>
  <c r="F35" i="1"/>
  <c r="F34" i="1"/>
  <c r="F33" i="1"/>
  <c r="F32" i="1"/>
  <c r="F31" i="1"/>
  <c r="F30" i="1"/>
  <c r="F29" i="1"/>
  <c r="A29" i="1"/>
  <c r="A30" i="1" s="1"/>
  <c r="A31" i="1" s="1"/>
  <c r="A32" i="1" s="1"/>
  <c r="A33" i="1" s="1"/>
  <c r="A34" i="1" s="1"/>
  <c r="A35" i="1" s="1"/>
  <c r="A36" i="1" s="1"/>
  <c r="A37" i="1" s="1"/>
  <c r="F28" i="1"/>
  <c r="F27" i="1"/>
  <c r="F26" i="1"/>
  <c r="F25" i="1"/>
  <c r="F24" i="1"/>
  <c r="F23" i="1"/>
  <c r="U22" i="1"/>
  <c r="R22" i="1"/>
  <c r="P22" i="1"/>
  <c r="O22" i="1"/>
  <c r="N22" i="1"/>
  <c r="M22" i="1"/>
  <c r="L22" i="1"/>
  <c r="K22" i="1"/>
  <c r="J22" i="1"/>
  <c r="I22" i="1"/>
  <c r="H22" i="1"/>
  <c r="G22" i="1"/>
  <c r="E22" i="1"/>
  <c r="D22" i="1"/>
  <c r="F21" i="1"/>
  <c r="S21" i="1" s="1"/>
  <c r="F20" i="1"/>
  <c r="F19" i="1"/>
  <c r="U18" i="1"/>
  <c r="R18" i="1"/>
  <c r="P18" i="1"/>
  <c r="O18" i="1"/>
  <c r="N18" i="1"/>
  <c r="M18" i="1"/>
  <c r="L18" i="1"/>
  <c r="K18" i="1"/>
  <c r="J18" i="1"/>
  <c r="I18" i="1"/>
  <c r="H18" i="1"/>
  <c r="G18" i="1"/>
  <c r="E18" i="1"/>
  <c r="D18" i="1"/>
  <c r="F17" i="1"/>
  <c r="F16" i="1"/>
  <c r="U15" i="1"/>
  <c r="R15" i="1"/>
  <c r="P15" i="1"/>
  <c r="O15" i="1"/>
  <c r="N15" i="1"/>
  <c r="M15" i="1"/>
  <c r="L15" i="1"/>
  <c r="K15" i="1"/>
  <c r="J15" i="1"/>
  <c r="I15" i="1"/>
  <c r="H15" i="1"/>
  <c r="G15" i="1"/>
  <c r="E15" i="1"/>
  <c r="D15" i="1"/>
  <c r="F13" i="1"/>
  <c r="F12" i="1"/>
  <c r="F11" i="1"/>
  <c r="F10" i="1"/>
  <c r="U9" i="1"/>
  <c r="R9" i="1"/>
  <c r="P9" i="1"/>
  <c r="O9" i="1"/>
  <c r="N9" i="1"/>
  <c r="M9" i="1"/>
  <c r="L9" i="1"/>
  <c r="K9" i="1"/>
  <c r="J9" i="1"/>
  <c r="I9" i="1"/>
  <c r="H9" i="1"/>
  <c r="G9" i="1"/>
  <c r="E9" i="1"/>
  <c r="D9" i="1"/>
  <c r="F8" i="1"/>
  <c r="A8" i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T5" i="1" s="1"/>
  <c r="U5" i="1" s="1"/>
  <c r="V5" i="1" s="1"/>
  <c r="W5" i="1" s="1"/>
  <c r="P14" i="1" l="1"/>
  <c r="D111" i="1"/>
  <c r="E111" i="1"/>
  <c r="J125" i="1"/>
  <c r="E125" i="1"/>
  <c r="L125" i="1"/>
  <c r="J117" i="1"/>
  <c r="P117" i="1"/>
  <c r="L14" i="1"/>
  <c r="P125" i="1"/>
  <c r="W63" i="1"/>
  <c r="S63" i="1"/>
  <c r="V69" i="1"/>
  <c r="S69" i="1"/>
  <c r="T74" i="1"/>
  <c r="S74" i="1"/>
  <c r="T79" i="1"/>
  <c r="S79" i="1"/>
  <c r="W70" i="1"/>
  <c r="S70" i="1"/>
  <c r="V109" i="1"/>
  <c r="S109" i="1"/>
  <c r="M14" i="1"/>
  <c r="M51" i="1" s="1"/>
  <c r="M119" i="1" s="1"/>
  <c r="T81" i="1"/>
  <c r="S81" i="1"/>
  <c r="S61" i="1"/>
  <c r="T61" i="1"/>
  <c r="W78" i="1"/>
  <c r="S78" i="1"/>
  <c r="V107" i="1"/>
  <c r="T107" i="1"/>
  <c r="S107" i="1"/>
  <c r="J14" i="1"/>
  <c r="J51" i="1" s="1"/>
  <c r="J119" i="1" s="1"/>
  <c r="V68" i="1"/>
  <c r="S68" i="1"/>
  <c r="V95" i="1"/>
  <c r="S95" i="1"/>
  <c r="T114" i="1"/>
  <c r="S114" i="1"/>
  <c r="W104" i="1"/>
  <c r="T104" i="1"/>
  <c r="S104" i="1"/>
  <c r="V100" i="1"/>
  <c r="T100" i="1"/>
  <c r="S100" i="1"/>
  <c r="W101" i="1"/>
  <c r="T101" i="1"/>
  <c r="S101" i="1"/>
  <c r="T102" i="1"/>
  <c r="S102" i="1"/>
  <c r="T93" i="1"/>
  <c r="S93" i="1"/>
  <c r="V94" i="1"/>
  <c r="S94" i="1"/>
  <c r="S98" i="1"/>
  <c r="T98" i="1"/>
  <c r="V96" i="1"/>
  <c r="T96" i="1"/>
  <c r="S96" i="1"/>
  <c r="T76" i="1"/>
  <c r="S76" i="1"/>
  <c r="T80" i="1"/>
  <c r="S80" i="1"/>
  <c r="W75" i="1"/>
  <c r="T75" i="1"/>
  <c r="S75" i="1"/>
  <c r="T71" i="1"/>
  <c r="S71" i="1"/>
  <c r="T72" i="1"/>
  <c r="S72" i="1"/>
  <c r="W67" i="1"/>
  <c r="T67" i="1"/>
  <c r="S67" i="1"/>
  <c r="T62" i="1"/>
  <c r="S62" i="1"/>
  <c r="S60" i="1"/>
  <c r="T60" i="1"/>
  <c r="S57" i="1"/>
  <c r="T57" i="1"/>
  <c r="T59" i="1"/>
  <c r="S59" i="1"/>
  <c r="T56" i="1"/>
  <c r="S56" i="1"/>
  <c r="T54" i="1"/>
  <c r="S54" i="1"/>
  <c r="S52" i="1"/>
  <c r="T52" i="1"/>
  <c r="T46" i="1"/>
  <c r="S46" i="1"/>
  <c r="T48" i="1"/>
  <c r="S48" i="1"/>
  <c r="T49" i="1"/>
  <c r="S49" i="1"/>
  <c r="T45" i="1"/>
  <c r="S45" i="1"/>
  <c r="W47" i="1"/>
  <c r="T47" i="1"/>
  <c r="S47" i="1"/>
  <c r="T42" i="1"/>
  <c r="S42" i="1"/>
  <c r="T38" i="1"/>
  <c r="S38" i="1"/>
  <c r="T43" i="1"/>
  <c r="S43" i="1"/>
  <c r="V39" i="1"/>
  <c r="T39" i="1"/>
  <c r="S39" i="1"/>
  <c r="T44" i="1"/>
  <c r="S44" i="1"/>
  <c r="T40" i="1"/>
  <c r="S40" i="1"/>
  <c r="T41" i="1"/>
  <c r="S41" i="1"/>
  <c r="T35" i="1"/>
  <c r="S35" i="1"/>
  <c r="T36" i="1"/>
  <c r="S36" i="1"/>
  <c r="T32" i="1"/>
  <c r="S32" i="1"/>
  <c r="W28" i="1"/>
  <c r="T28" i="1"/>
  <c r="S28" i="1"/>
  <c r="T29" i="1"/>
  <c r="S29" i="1"/>
  <c r="V30" i="1"/>
  <c r="S30" i="1"/>
  <c r="W33" i="1"/>
  <c r="T33" i="1"/>
  <c r="S33" i="1"/>
  <c r="V34" i="1"/>
  <c r="T34" i="1"/>
  <c r="S34" i="1"/>
  <c r="W31" i="1"/>
  <c r="S31" i="1"/>
  <c r="S27" i="1"/>
  <c r="T27" i="1"/>
  <c r="T26" i="1"/>
  <c r="S26" i="1"/>
  <c r="W25" i="1"/>
  <c r="T25" i="1"/>
  <c r="S25" i="1"/>
  <c r="T24" i="1"/>
  <c r="S24" i="1"/>
  <c r="T23" i="1"/>
  <c r="S23" i="1"/>
  <c r="T20" i="1"/>
  <c r="S20" i="1"/>
  <c r="V19" i="1"/>
  <c r="T19" i="1"/>
  <c r="S19" i="1"/>
  <c r="W16" i="1"/>
  <c r="T16" i="1"/>
  <c r="S16" i="1"/>
  <c r="V17" i="1"/>
  <c r="S17" i="1"/>
  <c r="T17" i="1"/>
  <c r="T12" i="1"/>
  <c r="S12" i="1"/>
  <c r="T13" i="1"/>
  <c r="S13" i="1"/>
  <c r="W10" i="1"/>
  <c r="T10" i="1"/>
  <c r="S10" i="1"/>
  <c r="S11" i="1"/>
  <c r="T11" i="1"/>
  <c r="T8" i="1"/>
  <c r="S8" i="1"/>
  <c r="I14" i="1"/>
  <c r="I51" i="1" s="1"/>
  <c r="O14" i="1"/>
  <c r="O51" i="1" s="1"/>
  <c r="O119" i="1" s="1"/>
  <c r="K125" i="1"/>
  <c r="K124" i="1" s="1"/>
  <c r="K121" i="1" s="1"/>
  <c r="R125" i="1"/>
  <c r="V115" i="1"/>
  <c r="W114" i="1"/>
  <c r="D117" i="1"/>
  <c r="H125" i="1"/>
  <c r="H124" i="1" s="1"/>
  <c r="I125" i="1"/>
  <c r="O125" i="1"/>
  <c r="D14" i="1"/>
  <c r="D51" i="1" s="1"/>
  <c r="D119" i="1" s="1"/>
  <c r="H117" i="1"/>
  <c r="G86" i="1"/>
  <c r="G82" i="1" s="1"/>
  <c r="W43" i="1"/>
  <c r="L117" i="1"/>
  <c r="O112" i="1"/>
  <c r="O111" i="1" s="1"/>
  <c r="H14" i="1"/>
  <c r="H51" i="1" s="1"/>
  <c r="H119" i="1" s="1"/>
  <c r="N14" i="1"/>
  <c r="N51" i="1" s="1"/>
  <c r="N119" i="1" s="1"/>
  <c r="V65" i="1"/>
  <c r="E117" i="1"/>
  <c r="E88" i="1"/>
  <c r="E126" i="1" s="1"/>
  <c r="R117" i="1"/>
  <c r="W98" i="1"/>
  <c r="W8" i="1"/>
  <c r="V36" i="1"/>
  <c r="W65" i="1"/>
  <c r="V70" i="1"/>
  <c r="V7" i="1"/>
  <c r="W48" i="1"/>
  <c r="W7" i="1"/>
  <c r="W94" i="1"/>
  <c r="V8" i="1"/>
  <c r="V59" i="1"/>
  <c r="W74" i="1"/>
  <c r="V108" i="1"/>
  <c r="J126" i="1"/>
  <c r="J124" i="1" s="1"/>
  <c r="J121" i="1" s="1"/>
  <c r="J86" i="1"/>
  <c r="J82" i="1" s="1"/>
  <c r="P126" i="1"/>
  <c r="P86" i="1"/>
  <c r="P82" i="1" s="1"/>
  <c r="L51" i="1"/>
  <c r="L119" i="1" s="1"/>
  <c r="F22" i="1"/>
  <c r="N86" i="1"/>
  <c r="N82" i="1" s="1"/>
  <c r="O117" i="1"/>
  <c r="K14" i="1"/>
  <c r="K51" i="1" s="1"/>
  <c r="K119" i="1" s="1"/>
  <c r="R14" i="1"/>
  <c r="R51" i="1" s="1"/>
  <c r="R119" i="1" s="1"/>
  <c r="F15" i="1"/>
  <c r="I112" i="1"/>
  <c r="I111" i="1" s="1"/>
  <c r="V27" i="1"/>
  <c r="W34" i="1"/>
  <c r="W41" i="1"/>
  <c r="V45" i="1"/>
  <c r="V42" i="1"/>
  <c r="W45" i="1"/>
  <c r="V53" i="1"/>
  <c r="V97" i="1"/>
  <c r="V41" i="1"/>
  <c r="W36" i="1"/>
  <c r="W42" i="1"/>
  <c r="V61" i="1"/>
  <c r="V64" i="1"/>
  <c r="V98" i="1"/>
  <c r="V102" i="1"/>
  <c r="F122" i="1"/>
  <c r="V20" i="1"/>
  <c r="V32" i="1"/>
  <c r="V40" i="1"/>
  <c r="W61" i="1"/>
  <c r="V63" i="1"/>
  <c r="W64" i="1"/>
  <c r="W76" i="1"/>
  <c r="W32" i="1"/>
  <c r="W40" i="1"/>
  <c r="V48" i="1"/>
  <c r="V74" i="1"/>
  <c r="V75" i="1"/>
  <c r="V76" i="1"/>
  <c r="V78" i="1"/>
  <c r="V114" i="1"/>
  <c r="U112" i="1"/>
  <c r="U111" i="1" s="1"/>
  <c r="U117" i="1" s="1"/>
  <c r="U125" i="1"/>
  <c r="U86" i="1"/>
  <c r="U82" i="1" s="1"/>
  <c r="U14" i="1"/>
  <c r="U51" i="1" s="1"/>
  <c r="W23" i="1"/>
  <c r="V23" i="1"/>
  <c r="W26" i="1"/>
  <c r="V26" i="1"/>
  <c r="V35" i="1"/>
  <c r="W38" i="1"/>
  <c r="W11" i="1"/>
  <c r="V21" i="1"/>
  <c r="W24" i="1"/>
  <c r="W30" i="1"/>
  <c r="V55" i="1"/>
  <c r="W55" i="1"/>
  <c r="W19" i="1"/>
  <c r="P51" i="1"/>
  <c r="P119" i="1" s="1"/>
  <c r="F18" i="1"/>
  <c r="G14" i="1"/>
  <c r="F9" i="1"/>
  <c r="V12" i="1"/>
  <c r="W12" i="1"/>
  <c r="W29" i="1"/>
  <c r="V29" i="1"/>
  <c r="V38" i="1"/>
  <c r="V13" i="1"/>
  <c r="V16" i="1"/>
  <c r="V24" i="1"/>
  <c r="W35" i="1"/>
  <c r="W39" i="1"/>
  <c r="W56" i="1"/>
  <c r="V56" i="1"/>
  <c r="V33" i="1"/>
  <c r="I88" i="1"/>
  <c r="F88" i="1" s="1"/>
  <c r="F73" i="1"/>
  <c r="O86" i="1"/>
  <c r="O82" i="1" s="1"/>
  <c r="O126" i="1"/>
  <c r="O124" i="1" s="1"/>
  <c r="O121" i="1" s="1"/>
  <c r="V81" i="1"/>
  <c r="W81" i="1"/>
  <c r="V43" i="1"/>
  <c r="V50" i="1"/>
  <c r="W13" i="1"/>
  <c r="W17" i="1"/>
  <c r="V10" i="1"/>
  <c r="E14" i="1"/>
  <c r="V11" i="1"/>
  <c r="W20" i="1"/>
  <c r="W27" i="1"/>
  <c r="V47" i="1"/>
  <c r="W49" i="1"/>
  <c r="V49" i="1"/>
  <c r="V67" i="1"/>
  <c r="K117" i="1"/>
  <c r="W71" i="1"/>
  <c r="V71" i="1"/>
  <c r="W79" i="1"/>
  <c r="V79" i="1"/>
  <c r="R86" i="1"/>
  <c r="R82" i="1" s="1"/>
  <c r="D125" i="1"/>
  <c r="D124" i="1" s="1"/>
  <c r="D121" i="1" s="1"/>
  <c r="D86" i="1"/>
  <c r="D82" i="1" s="1"/>
  <c r="R124" i="1"/>
  <c r="R121" i="1" s="1"/>
  <c r="V57" i="1"/>
  <c r="V62" i="1"/>
  <c r="L126" i="1"/>
  <c r="L86" i="1"/>
  <c r="L82" i="1" s="1"/>
  <c r="L90" i="1" s="1"/>
  <c r="V80" i="1"/>
  <c r="H121" i="1"/>
  <c r="H86" i="1"/>
  <c r="H82" i="1" s="1"/>
  <c r="F113" i="1"/>
  <c r="G112" i="1"/>
  <c r="U126" i="1"/>
  <c r="V25" i="1"/>
  <c r="V28" i="1"/>
  <c r="V31" i="1"/>
  <c r="F37" i="1"/>
  <c r="V44" i="1"/>
  <c r="V54" i="1"/>
  <c r="V60" i="1"/>
  <c r="V72" i="1"/>
  <c r="G126" i="1"/>
  <c r="M126" i="1"/>
  <c r="M86" i="1"/>
  <c r="M82" i="1" s="1"/>
  <c r="W80" i="1"/>
  <c r="W44" i="1"/>
  <c r="W46" i="1"/>
  <c r="V46" i="1"/>
  <c r="W68" i="1"/>
  <c r="W72" i="1"/>
  <c r="K86" i="1"/>
  <c r="K82" i="1" s="1"/>
  <c r="W100" i="1"/>
  <c r="G123" i="1"/>
  <c r="F85" i="1"/>
  <c r="G125" i="1"/>
  <c r="F87" i="1"/>
  <c r="M125" i="1"/>
  <c r="M117" i="1"/>
  <c r="V110" i="1"/>
  <c r="N125" i="1"/>
  <c r="N124" i="1" s="1"/>
  <c r="N121" i="1" s="1"/>
  <c r="N112" i="1"/>
  <c r="N111" i="1" s="1"/>
  <c r="N117" i="1" s="1"/>
  <c r="I105" i="1"/>
  <c r="F92" i="1"/>
  <c r="W96" i="1"/>
  <c r="W102" i="1"/>
  <c r="W93" i="1"/>
  <c r="V93" i="1"/>
  <c r="F99" i="1"/>
  <c r="F127" i="1"/>
  <c r="S127" i="1" s="1"/>
  <c r="V101" i="1"/>
  <c r="V104" i="1"/>
  <c r="W115" i="1"/>
  <c r="P124" i="1" l="1"/>
  <c r="P121" i="1" s="1"/>
  <c r="M90" i="1"/>
  <c r="L124" i="1"/>
  <c r="L121" i="1" s="1"/>
  <c r="L128" i="1" s="1"/>
  <c r="E124" i="1"/>
  <c r="E121" i="1" s="1"/>
  <c r="I117" i="1"/>
  <c r="U124" i="1"/>
  <c r="U121" i="1" s="1"/>
  <c r="S85" i="1"/>
  <c r="T85" i="1"/>
  <c r="T113" i="1"/>
  <c r="S113" i="1"/>
  <c r="D90" i="1"/>
  <c r="V122" i="1"/>
  <c r="S122" i="1"/>
  <c r="E86" i="1"/>
  <c r="E82" i="1" s="1"/>
  <c r="H90" i="1"/>
  <c r="T99" i="1"/>
  <c r="S99" i="1"/>
  <c r="S92" i="1"/>
  <c r="T92" i="1"/>
  <c r="T73" i="1"/>
  <c r="S73" i="1"/>
  <c r="T88" i="1"/>
  <c r="S88" i="1"/>
  <c r="S87" i="1"/>
  <c r="T87" i="1"/>
  <c r="T37" i="1"/>
  <c r="S37" i="1"/>
  <c r="S22" i="1"/>
  <c r="T22" i="1"/>
  <c r="T18" i="1"/>
  <c r="S18" i="1"/>
  <c r="T15" i="1"/>
  <c r="S15" i="1"/>
  <c r="T9" i="1"/>
  <c r="S9" i="1"/>
  <c r="K90" i="1"/>
  <c r="O90" i="1"/>
  <c r="N128" i="1"/>
  <c r="N90" i="1"/>
  <c r="F14" i="1"/>
  <c r="R90" i="1"/>
  <c r="K128" i="1"/>
  <c r="V15" i="1"/>
  <c r="W15" i="1"/>
  <c r="V22" i="1"/>
  <c r="P128" i="1"/>
  <c r="G51" i="1"/>
  <c r="G90" i="1" s="1"/>
  <c r="M124" i="1"/>
  <c r="M121" i="1" s="1"/>
  <c r="M128" i="1" s="1"/>
  <c r="I119" i="1"/>
  <c r="W22" i="1"/>
  <c r="R128" i="1"/>
  <c r="H128" i="1"/>
  <c r="U90" i="1"/>
  <c r="W99" i="1"/>
  <c r="V99" i="1"/>
  <c r="W85" i="1"/>
  <c r="V85" i="1"/>
  <c r="W73" i="1"/>
  <c r="V73" i="1"/>
  <c r="W18" i="1"/>
  <c r="V18" i="1"/>
  <c r="D128" i="1"/>
  <c r="V127" i="1"/>
  <c r="W87" i="1"/>
  <c r="V87" i="1"/>
  <c r="W88" i="1"/>
  <c r="V88" i="1"/>
  <c r="P90" i="1"/>
  <c r="O128" i="1"/>
  <c r="I86" i="1"/>
  <c r="I82" i="1" s="1"/>
  <c r="I90" i="1" s="1"/>
  <c r="I126" i="1"/>
  <c r="I124" i="1" s="1"/>
  <c r="I121" i="1" s="1"/>
  <c r="G124" i="1"/>
  <c r="F124" i="1" s="1"/>
  <c r="F125" i="1"/>
  <c r="G111" i="1"/>
  <c r="F112" i="1"/>
  <c r="J128" i="1"/>
  <c r="U119" i="1"/>
  <c r="F105" i="1"/>
  <c r="W37" i="1"/>
  <c r="V37" i="1"/>
  <c r="W113" i="1"/>
  <c r="V113" i="1"/>
  <c r="J90" i="1"/>
  <c r="E51" i="1"/>
  <c r="W9" i="1"/>
  <c r="V9" i="1"/>
  <c r="V92" i="1"/>
  <c r="W92" i="1"/>
  <c r="F123" i="1"/>
  <c r="U128" i="1" l="1"/>
  <c r="T123" i="1"/>
  <c r="S123" i="1"/>
  <c r="S112" i="1"/>
  <c r="T112" i="1"/>
  <c r="T105" i="1"/>
  <c r="S105" i="1"/>
  <c r="S125" i="1"/>
  <c r="T125" i="1"/>
  <c r="T124" i="1"/>
  <c r="S124" i="1"/>
  <c r="S14" i="1"/>
  <c r="T14" i="1"/>
  <c r="F51" i="1"/>
  <c r="W51" i="1" s="1"/>
  <c r="G119" i="1"/>
  <c r="F119" i="1" s="1"/>
  <c r="I128" i="1"/>
  <c r="G121" i="1"/>
  <c r="F121" i="1" s="1"/>
  <c r="V14" i="1"/>
  <c r="W14" i="1"/>
  <c r="E90" i="1"/>
  <c r="F86" i="1"/>
  <c r="E119" i="1"/>
  <c r="E128" i="1" s="1"/>
  <c r="F126" i="1"/>
  <c r="F82" i="1"/>
  <c r="V125" i="1"/>
  <c r="W125" i="1"/>
  <c r="F90" i="1"/>
  <c r="F111" i="1"/>
  <c r="G117" i="1"/>
  <c r="F117" i="1" s="1"/>
  <c r="T117" i="1" s="1"/>
  <c r="W123" i="1"/>
  <c r="V123" i="1"/>
  <c r="W124" i="1"/>
  <c r="V124" i="1"/>
  <c r="W105" i="1"/>
  <c r="V105" i="1"/>
  <c r="W112" i="1"/>
  <c r="V112" i="1"/>
  <c r="T90" i="1" l="1"/>
  <c r="T111" i="1"/>
  <c r="S111" i="1"/>
  <c r="S117" i="1"/>
  <c r="S126" i="1"/>
  <c r="T126" i="1"/>
  <c r="T82" i="1"/>
  <c r="S82" i="1"/>
  <c r="W121" i="1"/>
  <c r="T121" i="1"/>
  <c r="S121" i="1"/>
  <c r="S86" i="1"/>
  <c r="T86" i="1"/>
  <c r="S90" i="1"/>
  <c r="S51" i="1"/>
  <c r="T51" i="1"/>
  <c r="T119" i="1"/>
  <c r="S119" i="1"/>
  <c r="V51" i="1"/>
  <c r="V121" i="1"/>
  <c r="G128" i="1"/>
  <c r="F128" i="1" s="1"/>
  <c r="W86" i="1"/>
  <c r="V86" i="1"/>
  <c r="V82" i="1"/>
  <c r="W82" i="1"/>
  <c r="W111" i="1"/>
  <c r="V111" i="1"/>
  <c r="W90" i="1"/>
  <c r="V90" i="1"/>
  <c r="V126" i="1"/>
  <c r="W126" i="1"/>
  <c r="W117" i="1"/>
  <c r="V117" i="1"/>
  <c r="V119" i="1"/>
  <c r="W119" i="1"/>
  <c r="W128" i="1" l="1"/>
  <c r="T128" i="1"/>
  <c r="S128" i="1"/>
  <c r="V128" i="1"/>
</calcChain>
</file>

<file path=xl/sharedStrings.xml><?xml version="1.0" encoding="utf-8"?>
<sst xmlns="http://schemas.openxmlformats.org/spreadsheetml/2006/main" count="255" uniqueCount="236">
  <si>
    <t xml:space="preserve"> </t>
  </si>
  <si>
    <t>тис.грн.</t>
  </si>
  <si>
    <t>№ п/п</t>
  </si>
  <si>
    <t>Найменування доходів</t>
  </si>
  <si>
    <t>Код бюджетної класифікації</t>
  </si>
  <si>
    <t>Бюджет 
на 2025 рік</t>
  </si>
  <si>
    <t>Уточнений бюджет на 2025 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</si>
  <si>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</si>
  <si>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</si>
  <si>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</si>
  <si>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</si>
  <si>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</si>
  <si>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</si>
  <si>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</si>
  <si>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</si>
  <si>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</si>
  <si>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</si>
  <si>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</si>
  <si>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%</t>
  </si>
  <si>
    <t>Відхилення факту  2025р. від факту 2024р.</t>
  </si>
  <si>
    <t>1</t>
  </si>
  <si>
    <t>2</t>
  </si>
  <si>
    <t>ЗАГАЛЬНИЙ ФОНД</t>
  </si>
  <si>
    <t>Податок та збір на доходи фізичних осіб</t>
  </si>
  <si>
    <t>11010000</t>
  </si>
  <si>
    <t>Податок на прибуток підприємств та фінансових установ комунальної власності</t>
  </si>
  <si>
    <t>11020200</t>
  </si>
  <si>
    <t>Рентна плата та плата за використання інших природних ресурсів</t>
  </si>
  <si>
    <t>13000000</t>
  </si>
  <si>
    <t>3.1.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</si>
  <si>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</si>
  <si>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</si>
  <si>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3.2.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</si>
  <si>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</si>
  <si>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</si>
  <si>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3.3.</t>
  </si>
  <si>
    <t xml:space="preserve">Рентна плата за користування надрами для видобування інших корисних копалин загальнодержавного значення </t>
  </si>
  <si>
    <t>13030100</t>
  </si>
  <si>
    <t>3.4.</t>
  </si>
  <si>
    <t xml:space="preserve">Рентна плата за користування надрами для видобування корисних копалин місцевого значення </t>
  </si>
  <si>
    <t>13040100</t>
  </si>
  <si>
    <t>Внутрішні податки на товари та послуги, в тому числі:</t>
  </si>
  <si>
    <t>14000000</t>
  </si>
  <si>
    <t>4.1.</t>
  </si>
  <si>
    <t>Акцизний податок з вироблених та ввезених в Україну підакцизних товарів (продукції) (Пальне), в тому числі:</t>
  </si>
  <si>
    <t xml:space="preserve">
14021900
14031900</t>
  </si>
  <si>
    <t>4.1.1.</t>
  </si>
  <si>
    <t>Акцизний податок з вироблених в Україні підакцизних товарів (продукції) (Пальне)</t>
  </si>
  <si>
    <t>4.1.2.</t>
  </si>
  <si>
    <t>Акцизний податок з ввезених на митну територію України підакцизних товарів (продукції) (Пальне)</t>
  </si>
  <si>
    <t>4.2.</t>
  </si>
  <si>
    <t>Акцизний податок з реалізації суб'єктами господарювання роздрібної торгівлі підакцизних товарів</t>
  </si>
  <si>
    <t>14040000</t>
  </si>
  <si>
    <t>4.2.1.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</si>
  <si>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</si>
  <si>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4.2.2.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</si>
  <si>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</si>
  <si>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податки, нараховані до 1 січня 2011 року   </t>
  </si>
  <si>
    <t>16012200</t>
  </si>
  <si>
    <t>Місцеві податки та збори, що сплачуються (перераховуються) згідно з Податковим кодексом України</t>
  </si>
  <si>
    <t>18000000</t>
  </si>
  <si>
    <t>6.1.</t>
  </si>
  <si>
    <t>Податок на нерухоме майно, відмінне від земельної ділянки</t>
  </si>
  <si>
    <t>18010000</t>
  </si>
  <si>
    <t>6.2.</t>
  </si>
  <si>
    <t>Плата за землю</t>
  </si>
  <si>
    <t>6.3.</t>
  </si>
  <si>
    <t>Транспортний податок</t>
  </si>
  <si>
    <t>6.4.</t>
  </si>
  <si>
    <t>Туристичний збір</t>
  </si>
  <si>
    <t>18030000</t>
  </si>
  <si>
    <t>6.5.</t>
  </si>
  <si>
    <t>Єдиний податок</t>
  </si>
  <si>
    <t>18050000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</si>
  <si>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</si>
  <si>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21010300</t>
  </si>
  <si>
    <t>Плата за розміщення тимчасово вільних коштів місцевих бюджетів</t>
  </si>
  <si>
    <t>21050000</t>
  </si>
  <si>
    <t>Інші надходження</t>
  </si>
  <si>
    <t>21080500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</si>
  <si>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</si>
  <si>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</si>
  <si>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Адміністративні штрафи та інші санкції</t>
  </si>
  <si>
    <t>21081100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</si>
  <si>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</si>
  <si>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21081500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</si>
  <si>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</si>
  <si>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21081700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</si>
  <si>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</si>
  <si>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>21081800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</si>
  <si>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</si>
  <si>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</si>
  <si>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Плата за надання адміністративних послуг:</t>
  </si>
  <si>
    <t>22010000</t>
  </si>
  <si>
    <t>16.1.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</si>
  <si>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</si>
  <si>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22010300</t>
  </si>
  <si>
    <t>16.2.</t>
  </si>
  <si>
    <t>Плата за надання інших адміністративних послуг</t>
  </si>
  <si>
    <t>22012500</t>
  </si>
  <si>
    <t>16.3.</t>
  </si>
  <si>
    <t>Адміністративний збір за державну реєстрацію речових прав на нерухоме майно та їх обтяжень</t>
  </si>
  <si>
    <t>22012600</t>
  </si>
  <si>
    <t>16.4.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</si>
  <si>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</si>
  <si>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22012900</t>
  </si>
  <si>
    <t>Плата за ліцензії на провадження діяльності з організації та проведення азартних ігор у залах гральних автоматів</t>
  </si>
  <si>
    <t>22020400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</si>
  <si>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</si>
  <si>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22080400</t>
  </si>
  <si>
    <t>Державне мито</t>
  </si>
  <si>
    <t>22090000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</si>
  <si>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</si>
  <si>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22130000</t>
  </si>
  <si>
    <t>Надходження сум кредиторської та депонентської заборгованості</t>
  </si>
  <si>
    <t>24030000</t>
  </si>
  <si>
    <t>24060300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</si>
  <si>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</si>
  <si>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24062200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</si>
  <si>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</si>
  <si>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31010200</t>
  </si>
  <si>
    <t>Надходження коштів від Державного фонду дорогоцінних металів і дорогоцінного каміння</t>
  </si>
  <si>
    <t>31020000</t>
  </si>
  <si>
    <t>Всього власних доходів загального фонду</t>
  </si>
  <si>
    <t>Субвенція  з  державного  бюджету  місцевим  бюджетам на забезпечення харчуванням учнів закладів загальної середньої освіти</t>
  </si>
  <si>
    <t>41031100</t>
  </si>
  <si>
    <t>41033300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</si>
  <si>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</si>
  <si>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41033500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</si>
  <si>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</si>
  <si>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41033800</t>
  </si>
  <si>
    <t>Освітня субвенція з державного бюджету місцевим бюджетам</t>
  </si>
  <si>
    <t>41033900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</si>
  <si>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</si>
  <si>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41035400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</si>
  <si>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</si>
  <si>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41035600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</si>
  <si>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</si>
  <si>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41036000</t>
  </si>
  <si>
    <t xml:space="preserve"> Субвенція з державного бюджету місцевим бюджетам на здійснення доплат педагогічним працівникам закладів загальної середньої освіти</t>
  </si>
  <si>
    <t>41036300</t>
  </si>
  <si>
    <t>Інші дотації з місцевого бюджету</t>
  </si>
  <si>
    <t>41040400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</si>
  <si>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</si>
  <si>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41050200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</si>
  <si>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– 5 частини першої статті 10-1 Закону України «Про статус ветеранів війни, гарантії їх соціального захисту»,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–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</si>
  <si>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</si>
  <si>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</si>
  <si>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</si>
  <si>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41050900</t>
  </si>
  <si>
    <t>Субвенція з місцевого бюджету на здійснення переданих видатків у сфері освіти за рахунок коштів освітньої субвенції</t>
  </si>
  <si>
    <t>41051000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</si>
  <si>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</si>
  <si>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</si>
  <si>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41051400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</si>
  <si>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</si>
  <si>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</si>
  <si>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</si>
  <si>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41057700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</si>
  <si>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</si>
  <si>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Інші субвенції з місцевого бюджету</t>
  </si>
  <si>
    <t>41053900</t>
  </si>
  <si>
    <t>17.1.</t>
  </si>
  <si>
    <t>* на відшкодування витрат на поховання учасників бойових дій та осіб з інвалідністю внаслідок війни</t>
  </si>
  <si>
    <t>17.2.</t>
  </si>
  <si>
    <t>* на пільгове медичне обслуговування  громадян, які постраждали внаслідок Чорнобильської катастрофи</t>
  </si>
  <si>
    <t>17.3.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</si>
  <si>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</si>
  <si>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* на компенсаційні виплати за навчання учасників бойових дій та їхніх дітей</t>
  </si>
  <si>
    <t>17.4.</t>
  </si>
  <si>
    <t>* субвенція з обласного бюджету місцевим бюджетам на реалізацію проєктів - переможців Конкурсу Вінницької обласної ради «Безпечні стійкі громади»</t>
  </si>
  <si>
    <t>* з бюджету Якушинецької сільської територіальної громади на надання освітніх послуг дітям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</si>
  <si>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17.5.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</si>
  <si>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</si>
  <si>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17.6.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</si>
  <si>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</si>
  <si>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>ВСЬОГО трансфертів</t>
  </si>
  <si>
    <t>з них:</t>
  </si>
  <si>
    <t xml:space="preserve">Дотації з державного бюджету місцевим бюджетам </t>
  </si>
  <si>
    <t>Дотації з місцевих бюджетів іншим місцевим бюджетам</t>
  </si>
  <si>
    <t>Субвенції, з них:</t>
  </si>
  <si>
    <t>-з державного бюджету (ККД 41030000)</t>
  </si>
  <si>
    <t>- з місцевого бюджету (ККД 41050000)</t>
  </si>
  <si>
    <t>ВСЬОГО ДОХОДІВ ЗАГАЛЬНОГО ФОНДУ</t>
  </si>
  <si>
    <t>СПЕЦІАЛЬНИЙ ФОНД</t>
  </si>
  <si>
    <t>Власні надходження бюджетних установ</t>
  </si>
  <si>
    <t>25000000</t>
  </si>
  <si>
    <t>1.1.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</si>
  <si>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</si>
  <si>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</si>
  <si>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>1.2.</t>
  </si>
  <si>
    <t xml:space="preserve">Інші джерела власних надходжень бюджетних установ  </t>
  </si>
  <si>
    <t>25020000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</si>
  <si>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</si>
  <si>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</si>
  <si>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>Екологічний податок</t>
  </si>
  <si>
    <t>19010000</t>
  </si>
  <si>
    <t>Надходження коштів від відшкодування втрат сільськогосподарського і лісогосподарського виробництва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</si>
  <si>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</si>
  <si>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24062100 </t>
  </si>
  <si>
    <t>Бюджет розвитку, в т.ч.</t>
  </si>
  <si>
    <t>Надходження коштів пайової участі у розвитку інфраструктури населеного пункту</t>
  </si>
  <si>
    <t>24170000</t>
  </si>
  <si>
    <t>Кошти від відчуження майна, що перебуває в комунальній власності</t>
  </si>
  <si>
    <t>31030000</t>
  </si>
  <si>
    <t>Кошти від продажу землі</t>
  </si>
  <si>
    <t>33010000</t>
  </si>
  <si>
    <t>Цільові фонди, утворені органами місцевого самоврядування</t>
  </si>
  <si>
    <t>50110000</t>
  </si>
  <si>
    <t>Всього власних доходів спеціального фонду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</si>
  <si>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</si>
  <si>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41034900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</si>
  <si>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</si>
  <si>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</si>
  <si>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</si>
  <si>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</si>
  <si>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Офіційні трансферти, з них: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</si>
  <si>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</si>
  <si>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ВСЬОГО ДОХОДІВ СПЕЦІАЛЬНОГО ФОНДУ</t>
  </si>
  <si>
    <t>ВСЬОГО ДОХОДІВ ЗАГАЛЬНОГО ТА СПЕЦІАЛЬНОГО ФОНДІВ</t>
  </si>
  <si>
    <t>Власні доходи</t>
  </si>
  <si>
    <t>ВСЬОГО ДОХОДІВ ЗАГАЛЬНОГО 
ТА СПЕЦІАЛЬНОГО ФОНДІВ</t>
  </si>
  <si>
    <t>Заступник директора департаменту - 
начальник відділу доходів бюджету</t>
  </si>
  <si>
    <t>Ірина ЛАРІНА</t>
  </si>
  <si>
    <t>вик.: Серветник М.</t>
  </si>
  <si>
    <t>Надійшло за 2024р.</t>
  </si>
  <si>
    <t>Субвенція з державного бюджету місцевим бюджетам на забезпечення харчуванням учнів початкових класів закладівзагальної середньої освіти</t>
  </si>
  <si>
    <t>% виконання до уточненого бюджету на 2025р.</t>
  </si>
  <si>
    <t>грудень</t>
  </si>
  <si>
    <t>Субвенція з бюджету Якушинецької сільської  територіальної громади  на співфінансування в облаштуванні регульованого пішохідного переходу через вул.Барське шосе в районі зупинки міського пасажирського транспорту «вул.Стельмаха» в м.Вінниці"</t>
  </si>
  <si>
    <t>Відхилення надходжень до плану на 2025 рік</t>
  </si>
  <si>
    <t>Надійшло за 2025р.</t>
  </si>
  <si>
    <t>Субвенція з державного бюджету місцевим бюджетам на
забезпечення харчуванням учнів початкових класів закладів загальної середньої освіти</t>
  </si>
  <si>
    <t>17.7.</t>
  </si>
  <si>
    <t>17.8.</t>
  </si>
  <si>
    <t>Аналіз виконання бюджету Вінницької міської територіальної громади за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</si>
</sst>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"/>
    <numFmt numFmtId="166" formatCode="0.0"/>
    <numFmt numFmtId="167" formatCode="0.000"/>
  </numFmts>
  <fonts count="4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24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 Cyr"/>
      <family val="1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5"/>
      <name val="Times New Roman Cyr"/>
      <charset val="204"/>
    </font>
    <font>
      <i/>
      <sz val="18"/>
      <name val="Times New Roman"/>
      <family val="1"/>
      <charset val="204"/>
    </font>
    <font>
      <i/>
      <sz val="12"/>
      <name val="Times New Roman Cyr"/>
      <family val="1"/>
      <charset val="204"/>
    </font>
    <font>
      <i/>
      <sz val="16"/>
      <name val="Times New Roman Cyr"/>
      <charset val="204"/>
    </font>
    <font>
      <sz val="15"/>
      <name val="Times New Roman Cyr"/>
      <charset val="204"/>
    </font>
    <font>
      <sz val="12"/>
      <name val="Times New Roman Cyr"/>
      <charset val="204"/>
    </font>
    <font>
      <i/>
      <sz val="15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2"/>
      <name val="Times New Roman Cyr"/>
      <charset val="204"/>
    </font>
    <font>
      <sz val="16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charset val="204"/>
    </font>
    <font>
      <b/>
      <i/>
      <sz val="18"/>
      <name val="Times New Roman"/>
      <family val="1"/>
      <charset val="204"/>
    </font>
    <font>
      <b/>
      <sz val="16"/>
      <name val="Times New Roman Cyr"/>
      <charset val="204"/>
    </font>
    <font>
      <b/>
      <i/>
      <sz val="16"/>
      <name val="Times New Roman"/>
      <family val="1"/>
      <charset val="204"/>
    </font>
    <font>
      <b/>
      <sz val="12"/>
      <name val="Times New Roman Cyr"/>
      <charset val="204"/>
    </font>
    <font>
      <b/>
      <sz val="16"/>
      <name val="Times New Roman"/>
      <family val="1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b/>
      <sz val="18"/>
      <name val="Times New Roman Cyr"/>
      <family val="1"/>
      <charset val="204"/>
    </font>
    <font>
      <b/>
      <sz val="16"/>
      <name val="Times New Roman Cyr"/>
      <family val="1"/>
      <charset val="204"/>
    </font>
    <font>
      <i/>
      <sz val="18"/>
      <name val="Times New Roman Cyr"/>
      <charset val="204"/>
    </font>
    <font>
      <b/>
      <sz val="24"/>
      <name val="Times New Roman Cyr"/>
      <charset val="204"/>
    </font>
    <font>
      <b/>
      <sz val="14"/>
      <name val="Times New Roman Cyr"/>
      <charset val="204"/>
    </font>
    <font>
      <sz val="11"/>
      <name val="Times New Roman Cyr"/>
      <charset val="204"/>
    </font>
    <font>
      <sz val="24"/>
      <name val="Times New Roman Cyr"/>
      <charset val="204"/>
    </font>
    <font>
      <i/>
      <sz val="14"/>
      <name val="Times New Roman Cyr"/>
      <charset val="204"/>
    </font>
    <font>
      <sz val="14.5"/>
      <name val="Times New Roman"/>
      <family val="1"/>
      <charset val="204"/>
    </font>
    <font>
      <sz val="14.5"/>
      <name val="Times New Roman Cyr"/>
      <charset val="204"/>
    </font>
    <font>
      <b/>
      <sz val="20"/>
      <name val="Times New Roman Cyr"/>
      <charset val="204"/>
    </font>
    <font>
      <b/>
      <sz val="2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151">
    <xf numFmtId="0" fontId="0" fillId="0" borderId="0" xfId="0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wrapText="1"/>
    </xf>
    <xf numFmtId="1" fontId="9" fillId="0" borderId="1" xfId="2" applyNumberFormat="1" applyFont="1" applyFill="1" applyBorder="1" applyAlignment="1">
      <alignment horizontal="center" vertical="center" wrapText="1"/>
    </xf>
    <xf numFmtId="1" fontId="10" fillId="0" borderId="1" xfId="2" applyNumberFormat="1" applyFont="1" applyFill="1" applyBorder="1" applyAlignment="1">
      <alignment horizontal="center" vertical="center" wrapText="1"/>
    </xf>
    <xf numFmtId="1" fontId="3" fillId="0" borderId="0" xfId="2" applyNumberFormat="1" applyFont="1" applyFill="1" applyBorder="1"/>
    <xf numFmtId="0" fontId="3" fillId="0" borderId="0" xfId="2" applyFont="1" applyFill="1" applyBorder="1"/>
    <xf numFmtId="0" fontId="9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left" vertical="center" wrapText="1"/>
    </xf>
    <xf numFmtId="49" fontId="10" fillId="0" borderId="1" xfId="2" applyNumberFormat="1" applyFont="1" applyFill="1" applyBorder="1" applyAlignment="1">
      <alignment horizontal="center" vertical="center" wrapText="1"/>
    </xf>
    <xf numFmtId="164" fontId="13" fillId="0" borderId="1" xfId="2" applyNumberFormat="1" applyFont="1" applyFill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horizontal="center" vertical="center" wrapText="1"/>
    </xf>
    <xf numFmtId="164" fontId="13" fillId="0" borderId="1" xfId="2" applyNumberFormat="1" applyFont="1" applyFill="1" applyBorder="1" applyAlignment="1">
      <alignment horizontal="center" vertical="center"/>
    </xf>
    <xf numFmtId="166" fontId="13" fillId="0" borderId="1" xfId="2" applyNumberFormat="1" applyFont="1" applyFill="1" applyBorder="1" applyAlignment="1">
      <alignment horizontal="center" vertical="center"/>
    </xf>
    <xf numFmtId="0" fontId="14" fillId="0" borderId="0" xfId="2" applyFont="1" applyFill="1" applyBorder="1"/>
    <xf numFmtId="0" fontId="15" fillId="0" borderId="1" xfId="2" applyFont="1" applyFill="1" applyBorder="1" applyAlignment="1">
      <alignment horizontal="center" vertical="center"/>
    </xf>
    <xf numFmtId="49" fontId="16" fillId="0" borderId="1" xfId="2" applyNumberFormat="1" applyFont="1" applyFill="1" applyBorder="1" applyAlignment="1">
      <alignment horizontal="left" vertical="center" wrapText="1"/>
    </xf>
    <xf numFmtId="164" fontId="17" fillId="0" borderId="1" xfId="2" applyNumberFormat="1" applyFont="1" applyFill="1" applyBorder="1" applyAlignment="1">
      <alignment horizontal="center" vertical="center" wrapText="1"/>
    </xf>
    <xf numFmtId="165" fontId="17" fillId="0" borderId="1" xfId="2" applyNumberFormat="1" applyFont="1" applyFill="1" applyBorder="1" applyAlignment="1">
      <alignment horizontal="center" vertical="center" wrapText="1"/>
    </xf>
    <xf numFmtId="164" fontId="17" fillId="0" borderId="1" xfId="2" applyNumberFormat="1" applyFont="1" applyFill="1" applyBorder="1" applyAlignment="1">
      <alignment horizontal="center" vertical="center"/>
    </xf>
    <xf numFmtId="166" fontId="17" fillId="0" borderId="1" xfId="2" applyNumberFormat="1" applyFont="1" applyFill="1" applyBorder="1" applyAlignment="1">
      <alignment horizontal="center" vertical="center"/>
    </xf>
    <xf numFmtId="0" fontId="18" fillId="0" borderId="0" xfId="2" applyFont="1" applyFill="1" applyBorder="1"/>
    <xf numFmtId="49" fontId="19" fillId="0" borderId="1" xfId="1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left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1" fillId="0" borderId="0" xfId="2" applyFont="1" applyFill="1" applyBorder="1"/>
    <xf numFmtId="14" fontId="15" fillId="0" borderId="1" xfId="2" applyNumberFormat="1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left" vertical="center" wrapText="1"/>
    </xf>
    <xf numFmtId="0" fontId="24" fillId="0" borderId="0" xfId="2" applyFont="1" applyFill="1" applyBorder="1"/>
    <xf numFmtId="49" fontId="23" fillId="0" borderId="1" xfId="2" applyNumberFormat="1" applyFont="1" applyFill="1" applyBorder="1" applyAlignment="1">
      <alignment horizontal="center" vertical="center" shrinkToFit="1"/>
    </xf>
    <xf numFmtId="0" fontId="24" fillId="0" borderId="0" xfId="2" applyFont="1" applyFill="1" applyBorder="1" applyAlignment="1">
      <alignment horizontal="center"/>
    </xf>
    <xf numFmtId="0" fontId="12" fillId="0" borderId="1" xfId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2" fillId="0" borderId="1" xfId="2" applyNumberFormat="1" applyFont="1" applyFill="1" applyBorder="1" applyAlignment="1">
      <alignment horizontal="left" vertical="center" wrapText="1"/>
    </xf>
    <xf numFmtId="49" fontId="22" fillId="0" borderId="1" xfId="2" applyNumberFormat="1" applyFont="1" applyFill="1" applyBorder="1" applyAlignment="1">
      <alignment horizontal="left" vertical="center" wrapText="1"/>
    </xf>
    <xf numFmtId="49" fontId="16" fillId="0" borderId="1" xfId="1" applyNumberFormat="1" applyFont="1" applyFill="1" applyBorder="1" applyAlignment="1">
      <alignment horizontal="left" vertical="center" wrapText="1"/>
    </xf>
    <xf numFmtId="0" fontId="16" fillId="0" borderId="1" xfId="1" applyNumberFormat="1" applyFont="1" applyFill="1" applyBorder="1" applyAlignment="1">
      <alignment horizontal="left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164" fontId="26" fillId="2" borderId="1" xfId="2" applyNumberFormat="1" applyFont="1" applyFill="1" applyBorder="1" applyAlignment="1">
      <alignment horizontal="center" vertical="center" wrapText="1"/>
    </xf>
    <xf numFmtId="165" fontId="26" fillId="2" borderId="1" xfId="2" applyNumberFormat="1" applyFont="1" applyFill="1" applyBorder="1" applyAlignment="1">
      <alignment horizontal="center" vertical="center" wrapText="1"/>
    </xf>
    <xf numFmtId="164" fontId="26" fillId="2" borderId="1" xfId="2" applyNumberFormat="1" applyFont="1" applyFill="1" applyBorder="1" applyAlignment="1">
      <alignment horizontal="center" vertical="center"/>
    </xf>
    <xf numFmtId="166" fontId="26" fillId="2" borderId="1" xfId="2" applyNumberFormat="1" applyFont="1" applyFill="1" applyBorder="1" applyAlignment="1">
      <alignment horizontal="center" vertical="center"/>
    </xf>
    <xf numFmtId="0" fontId="27" fillId="2" borderId="0" xfId="2" applyFont="1" applyFill="1" applyBorder="1"/>
    <xf numFmtId="0" fontId="9" fillId="0" borderId="1" xfId="3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left" vertical="center" wrapText="1"/>
    </xf>
    <xf numFmtId="49" fontId="10" fillId="0" borderId="1" xfId="3" applyNumberFormat="1" applyFont="1" applyFill="1" applyBorder="1" applyAlignment="1">
      <alignment horizontal="center" vertical="center" wrapText="1"/>
    </xf>
    <xf numFmtId="164" fontId="13" fillId="0" borderId="1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/>
    <xf numFmtId="49" fontId="9" fillId="0" borderId="1" xfId="2" applyNumberFormat="1" applyFont="1" applyFill="1" applyBorder="1" applyAlignment="1">
      <alignment horizontal="center" vertical="center" wrapText="1" shrinkToFit="1"/>
    </xf>
    <xf numFmtId="0" fontId="15" fillId="0" borderId="1" xfId="3" applyFont="1" applyFill="1" applyBorder="1" applyAlignment="1">
      <alignment horizontal="center" vertical="center"/>
    </xf>
    <xf numFmtId="164" fontId="28" fillId="0" borderId="1" xfId="2" applyNumberFormat="1" applyFont="1" applyFill="1" applyBorder="1" applyAlignment="1">
      <alignment horizontal="center" vertical="center" wrapText="1"/>
    </xf>
    <xf numFmtId="164" fontId="17" fillId="0" borderId="1" xfId="3" applyNumberFormat="1" applyFont="1" applyFill="1" applyBorder="1" applyAlignment="1">
      <alignment horizontal="center" vertical="center" wrapText="1"/>
    </xf>
    <xf numFmtId="0" fontId="18" fillId="0" borderId="0" xfId="3" applyFont="1" applyFill="1" applyBorder="1"/>
    <xf numFmtId="0" fontId="27" fillId="2" borderId="1" xfId="3" applyFont="1" applyFill="1" applyBorder="1" applyAlignment="1">
      <alignment horizontal="center" vertical="center"/>
    </xf>
    <xf numFmtId="0" fontId="26" fillId="2" borderId="1" xfId="3" applyFont="1" applyFill="1" applyBorder="1" applyAlignment="1">
      <alignment horizontal="center" vertical="center" wrapText="1"/>
    </xf>
    <xf numFmtId="2" fontId="26" fillId="2" borderId="1" xfId="3" applyNumberFormat="1" applyFont="1" applyFill="1" applyBorder="1" applyAlignment="1">
      <alignment horizontal="center" vertical="center" wrapText="1"/>
    </xf>
    <xf numFmtId="164" fontId="26" fillId="2" borderId="1" xfId="3" applyNumberFormat="1" applyFont="1" applyFill="1" applyBorder="1" applyAlignment="1">
      <alignment horizontal="center" vertical="center" wrapText="1"/>
    </xf>
    <xf numFmtId="165" fontId="26" fillId="2" borderId="1" xfId="3" applyNumberFormat="1" applyFont="1" applyFill="1" applyBorder="1" applyAlignment="1">
      <alignment horizontal="center" vertical="center" wrapText="1"/>
    </xf>
    <xf numFmtId="0" fontId="27" fillId="2" borderId="0" xfId="3" applyFont="1" applyFill="1" applyBorder="1"/>
    <xf numFmtId="0" fontId="29" fillId="0" borderId="1" xfId="3" applyFont="1" applyFill="1" applyBorder="1" applyAlignment="1">
      <alignment horizontal="center" vertical="center"/>
    </xf>
    <xf numFmtId="0" fontId="30" fillId="0" borderId="1" xfId="3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center" vertical="center" wrapText="1"/>
    </xf>
    <xf numFmtId="165" fontId="28" fillId="0" borderId="1" xfId="3" applyNumberFormat="1" applyFont="1" applyFill="1" applyBorder="1" applyAlignment="1">
      <alignment horizontal="center" vertical="center" wrapText="1"/>
    </xf>
    <xf numFmtId="164" fontId="26" fillId="0" borderId="1" xfId="2" applyNumberFormat="1" applyFont="1" applyFill="1" applyBorder="1" applyAlignment="1">
      <alignment horizontal="center" vertical="center"/>
    </xf>
    <xf numFmtId="166" fontId="26" fillId="0" borderId="1" xfId="2" applyNumberFormat="1" applyFont="1" applyFill="1" applyBorder="1" applyAlignment="1">
      <alignment horizontal="center" vertical="center"/>
    </xf>
    <xf numFmtId="0" fontId="31" fillId="0" borderId="0" xfId="3" applyFont="1" applyFill="1" applyBorder="1"/>
    <xf numFmtId="49" fontId="32" fillId="0" borderId="1" xfId="3" applyNumberFormat="1" applyFont="1" applyFill="1" applyBorder="1" applyAlignment="1">
      <alignment horizontal="center" vertical="center" wrapText="1"/>
    </xf>
    <xf numFmtId="164" fontId="26" fillId="0" borderId="1" xfId="3" applyNumberFormat="1" applyFont="1" applyFill="1" applyBorder="1" applyAlignment="1">
      <alignment horizontal="center" vertical="center" wrapText="1"/>
    </xf>
    <xf numFmtId="165" fontId="26" fillId="0" borderId="1" xfId="3" applyNumberFormat="1" applyFont="1" applyFill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/>
    </xf>
    <xf numFmtId="49" fontId="23" fillId="0" borderId="1" xfId="3" applyNumberFormat="1" applyFont="1" applyFill="1" applyBorder="1" applyAlignment="1">
      <alignment horizontal="center" vertical="center" wrapText="1"/>
    </xf>
    <xf numFmtId="165" fontId="17" fillId="0" borderId="1" xfId="3" applyNumberFormat="1" applyFont="1" applyFill="1" applyBorder="1" applyAlignment="1">
      <alignment horizontal="center" vertical="center" wrapText="1"/>
    </xf>
    <xf numFmtId="0" fontId="24" fillId="0" borderId="0" xfId="3" applyFont="1" applyFill="1" applyBorder="1"/>
    <xf numFmtId="49" fontId="22" fillId="0" borderId="1" xfId="3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left" vertical="center" wrapText="1"/>
    </xf>
    <xf numFmtId="0" fontId="33" fillId="2" borderId="1" xfId="3" applyFont="1" applyFill="1" applyBorder="1" applyAlignment="1">
      <alignment horizontal="center" vertical="center"/>
    </xf>
    <xf numFmtId="0" fontId="34" fillId="2" borderId="1" xfId="3" applyFont="1" applyFill="1" applyBorder="1" applyAlignment="1">
      <alignment horizontal="center" vertical="center" wrapText="1"/>
    </xf>
    <xf numFmtId="167" fontId="34" fillId="2" borderId="1" xfId="3" applyNumberFormat="1" applyFont="1" applyFill="1" applyBorder="1" applyAlignment="1">
      <alignment horizontal="center" vertical="center" wrapText="1"/>
    </xf>
    <xf numFmtId="164" fontId="34" fillId="2" borderId="1" xfId="3" applyNumberFormat="1" applyFont="1" applyFill="1" applyBorder="1" applyAlignment="1">
      <alignment horizontal="center" vertical="center" wrapText="1"/>
    </xf>
    <xf numFmtId="165" fontId="34" fillId="2" borderId="1" xfId="3" applyNumberFormat="1" applyFont="1" applyFill="1" applyBorder="1" applyAlignment="1">
      <alignment horizontal="center" vertical="center" wrapText="1"/>
    </xf>
    <xf numFmtId="164" fontId="34" fillId="2" borderId="1" xfId="2" applyNumberFormat="1" applyFont="1" applyFill="1" applyBorder="1" applyAlignment="1">
      <alignment horizontal="center" vertical="center"/>
    </xf>
    <xf numFmtId="166" fontId="34" fillId="2" borderId="1" xfId="2" applyNumberFormat="1" applyFont="1" applyFill="1" applyBorder="1" applyAlignment="1">
      <alignment horizontal="center" vertical="center"/>
    </xf>
    <xf numFmtId="0" fontId="33" fillId="2" borderId="0" xfId="3" applyFont="1" applyFill="1" applyBorder="1"/>
    <xf numFmtId="0" fontId="9" fillId="0" borderId="0" xfId="3" applyFont="1" applyFill="1" applyBorder="1"/>
    <xf numFmtId="0" fontId="22" fillId="0" borderId="1" xfId="3" applyFont="1" applyFill="1" applyBorder="1" applyAlignment="1">
      <alignment horizontal="left" vertical="center" wrapText="1"/>
    </xf>
    <xf numFmtId="0" fontId="15" fillId="0" borderId="0" xfId="3" applyFont="1" applyFill="1" applyBorder="1"/>
    <xf numFmtId="49" fontId="12" fillId="0" borderId="1" xfId="3" applyNumberFormat="1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left" vertical="center" wrapText="1"/>
    </xf>
    <xf numFmtId="0" fontId="29" fillId="0" borderId="0" xfId="3" applyFont="1" applyFill="1" applyBorder="1"/>
    <xf numFmtId="0" fontId="19" fillId="0" borderId="0" xfId="3" applyFont="1" applyFill="1" applyBorder="1"/>
    <xf numFmtId="0" fontId="35" fillId="2" borderId="1" xfId="3" applyFont="1" applyFill="1" applyBorder="1" applyAlignment="1">
      <alignment horizontal="center" vertical="center"/>
    </xf>
    <xf numFmtId="49" fontId="26" fillId="2" borderId="1" xfId="3" applyNumberFormat="1" applyFont="1" applyFill="1" applyBorder="1" applyAlignment="1">
      <alignment horizontal="center" vertical="center" wrapText="1"/>
    </xf>
    <xf numFmtId="0" fontId="35" fillId="2" borderId="0" xfId="3" applyFont="1" applyFill="1" applyBorder="1"/>
    <xf numFmtId="165" fontId="13" fillId="0" borderId="1" xfId="3" applyNumberFormat="1" applyFont="1" applyFill="1" applyBorder="1" applyAlignment="1">
      <alignment horizontal="center" vertical="center" wrapText="1"/>
    </xf>
    <xf numFmtId="0" fontId="21" fillId="0" borderId="0" xfId="3" applyFont="1" applyFill="1" applyBorder="1"/>
    <xf numFmtId="0" fontId="36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0" fontId="31" fillId="0" borderId="0" xfId="3" applyFont="1" applyFill="1" applyBorder="1" applyAlignment="1">
      <alignment horizontal="center"/>
    </xf>
    <xf numFmtId="49" fontId="34" fillId="2" borderId="1" xfId="3" applyNumberFormat="1" applyFont="1" applyFill="1" applyBorder="1" applyAlignment="1">
      <alignment horizontal="center" vertical="center" wrapText="1"/>
    </xf>
    <xf numFmtId="0" fontId="33" fillId="2" borderId="1" xfId="3" applyFont="1" applyFill="1" applyBorder="1" applyAlignment="1">
      <alignment vertical="center"/>
    </xf>
    <xf numFmtId="49" fontId="27" fillId="0" borderId="1" xfId="3" applyNumberFormat="1" applyFont="1" applyFill="1" applyBorder="1" applyAlignment="1">
      <alignment horizontal="center" vertical="center"/>
    </xf>
    <xf numFmtId="49" fontId="26" fillId="0" borderId="1" xfId="3" applyNumberFormat="1" applyFont="1" applyFill="1" applyBorder="1" applyAlignment="1">
      <alignment horizontal="center" vertical="center" wrapText="1"/>
    </xf>
    <xf numFmtId="0" fontId="27" fillId="0" borderId="0" xfId="3" applyFont="1" applyFill="1" applyBorder="1"/>
    <xf numFmtId="0" fontId="26" fillId="0" borderId="1" xfId="3" applyFont="1" applyFill="1" applyBorder="1" applyAlignment="1">
      <alignment horizontal="center" vertical="center" wrapText="1"/>
    </xf>
    <xf numFmtId="49" fontId="37" fillId="0" borderId="1" xfId="3" applyNumberFormat="1" applyFont="1" applyFill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 wrapText="1"/>
    </xf>
    <xf numFmtId="0" fontId="37" fillId="0" borderId="0" xfId="3" applyFont="1" applyFill="1" applyBorder="1"/>
    <xf numFmtId="0" fontId="29" fillId="0" borderId="0" xfId="3" applyFont="1" applyFill="1" applyBorder="1" applyAlignment="1">
      <alignment horizontal="center" vertical="center"/>
    </xf>
    <xf numFmtId="164" fontId="32" fillId="0" borderId="0" xfId="2" applyNumberFormat="1" applyFont="1" applyFill="1" applyBorder="1" applyAlignment="1">
      <alignment horizontal="center" vertical="center"/>
    </xf>
    <xf numFmtId="166" fontId="32" fillId="0" borderId="0" xfId="2" applyNumberFormat="1" applyFont="1" applyFill="1" applyBorder="1" applyAlignment="1">
      <alignment horizontal="center" vertical="center"/>
    </xf>
    <xf numFmtId="49" fontId="24" fillId="0" borderId="0" xfId="3" applyNumberFormat="1" applyFont="1" applyFill="1" applyBorder="1" applyAlignment="1">
      <alignment horizontal="center" vertical="center"/>
    </xf>
    <xf numFmtId="0" fontId="40" fillId="0" borderId="0" xfId="1" applyFont="1" applyFill="1"/>
    <xf numFmtId="0" fontId="41" fillId="0" borderId="0" xfId="1" applyFont="1" applyFill="1"/>
    <xf numFmtId="0" fontId="41" fillId="0" borderId="0" xfId="1" applyFont="1" applyFill="1" applyBorder="1"/>
    <xf numFmtId="167" fontId="24" fillId="0" borderId="0" xfId="2" applyNumberFormat="1" applyFont="1" applyFill="1" applyBorder="1" applyAlignment="1">
      <alignment horizontal="center" vertical="center"/>
    </xf>
    <xf numFmtId="166" fontId="24" fillId="0" borderId="0" xfId="2" applyNumberFormat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0" xfId="1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center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/>
    </xf>
    <xf numFmtId="0" fontId="39" fillId="0" borderId="0" xfId="3" applyFont="1" applyFill="1" applyBorder="1" applyAlignment="1">
      <alignment vertical="center"/>
    </xf>
    <xf numFmtId="0" fontId="38" fillId="0" borderId="0" xfId="1" applyFont="1" applyFill="1" applyBorder="1" applyAlignment="1">
      <alignment vertical="center"/>
    </xf>
    <xf numFmtId="0" fontId="42" fillId="0" borderId="1" xfId="2" applyNumberFormat="1" applyFont="1" applyFill="1" applyBorder="1" applyAlignment="1">
      <alignment horizontal="left" vertical="center" wrapText="1" shrinkToFit="1"/>
    </xf>
    <xf numFmtId="0" fontId="43" fillId="0" borderId="1" xfId="3" applyFont="1" applyFill="1" applyBorder="1" applyAlignment="1">
      <alignment horizontal="left" vertical="center" wrapText="1"/>
    </xf>
    <xf numFmtId="0" fontId="43" fillId="0" borderId="1" xfId="2" applyNumberFormat="1" applyFont="1" applyFill="1" applyBorder="1" applyAlignment="1">
      <alignment horizontal="justify" vertical="center" wrapText="1" shrinkToFit="1"/>
    </xf>
    <xf numFmtId="0" fontId="44" fillId="0" borderId="1" xfId="2" applyNumberFormat="1" applyFont="1" applyFill="1" applyBorder="1" applyAlignment="1">
      <alignment horizontal="justify" vertical="center" wrapText="1" shrinkToFit="1"/>
    </xf>
    <xf numFmtId="164" fontId="46" fillId="0" borderId="0" xfId="3" applyNumberFormat="1" applyFont="1" applyFill="1" applyBorder="1" applyAlignment="1">
      <alignment horizontal="center" vertical="center" wrapText="1"/>
    </xf>
    <xf numFmtId="0" fontId="45" fillId="0" borderId="2" xfId="1" applyFont="1" applyFill="1" applyBorder="1" applyAlignment="1">
      <alignment vertical="center"/>
    </xf>
    <xf numFmtId="0" fontId="29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left" vertical="center" wrapText="1"/>
    </xf>
    <xf numFmtId="167" fontId="32" fillId="2" borderId="1" xfId="3" applyNumberFormat="1" applyFont="1" applyFill="1" applyBorder="1" applyAlignment="1">
      <alignment horizontal="center" vertical="center" wrapText="1"/>
    </xf>
    <xf numFmtId="0" fontId="29" fillId="2" borderId="0" xfId="3" applyFont="1" applyFill="1" applyBorder="1"/>
    <xf numFmtId="49" fontId="2" fillId="0" borderId="0" xfId="1" applyNumberFormat="1" applyFont="1" applyFill="1" applyBorder="1" applyAlignment="1">
      <alignment horizontal="center" vertical="center" wrapText="1"/>
    </xf>
    <xf numFmtId="49" fontId="11" fillId="0" borderId="1" xfId="2" applyNumberFormat="1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/>
    </xf>
    <xf numFmtId="49" fontId="32" fillId="0" borderId="1" xfId="2" applyNumberFormat="1" applyFont="1" applyFill="1" applyBorder="1" applyAlignment="1">
      <alignment horizontal="center" vertical="center" wrapText="1"/>
    </xf>
    <xf numFmtId="0" fontId="45" fillId="0" borderId="2" xfId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1" applyNumberFormat="1" applyFont="1" applyFill="1" applyBorder="1" applyAlignment="1">
      <alignment horizontal="center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textRotation="90" wrapText="1"/>
    </xf>
  </cellXfs>
  <cellStyles count="4">
    <cellStyle name="Звичайний" xfId="0" builtinId="0"/>
    <cellStyle name="Звичайний 2" xfId="2"/>
    <cellStyle name="Обычный_Ан_вик_бюдж_поміс" xfId="3"/>
    <cellStyle name="Обычный_Ан_вик_бюдж_поміс_вл_закр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0"/>
  <sheetViews>
    <sheetView tabSelected="1" view="pageBreakPreview" zoomScale="70" zoomScaleNormal="70" zoomScaleSheetLayoutView="70" workbookViewId="0">
      <pane xSplit="3" ySplit="6" topLeftCell="D121" activePane="bottomRight" state="frozen"/>
      <selection pane="topRight" activeCell="D1" sqref="D1"/>
      <selection pane="bottomLeft" activeCell="A7" sqref="A7"/>
      <selection pane="bottomRight" activeCell="F128" sqref="F128"/>
    </sheetView>
  </sheetViews>
  <sheetFormatPr defaultRowHeight="12.75" x14ac:dyDescent="0.2"/>
  <cols>
    <col min="1" max="1" width="12.28515625" style="121" customWidth="1"/>
    <col min="2" max="2" width="112.42578125" style="121" customWidth="1"/>
    <col min="3" max="3" width="16.140625" style="121" customWidth="1"/>
    <col min="4" max="5" width="23.85546875" style="121" customWidth="1"/>
    <col min="6" max="6" width="23.85546875" style="1" customWidth="1"/>
    <col min="7" max="8" width="21.5703125" style="1" hidden="1" customWidth="1"/>
    <col min="9" max="9" width="20.7109375" style="1" hidden="1" customWidth="1"/>
    <col min="10" max="14" width="21.5703125" style="1" hidden="1" customWidth="1"/>
    <col min="15" max="15" width="20.7109375" style="1" hidden="1" customWidth="1"/>
    <col min="16" max="17" width="21.5703125" style="1" hidden="1" customWidth="1"/>
    <col min="18" max="18" width="20.7109375" style="1" hidden="1" customWidth="1"/>
    <col min="19" max="19" width="20.7109375" style="1" customWidth="1"/>
    <col min="20" max="20" width="17.28515625" style="1" customWidth="1"/>
    <col min="21" max="21" width="23.85546875" style="1" customWidth="1"/>
    <col min="22" max="22" width="23.85546875" style="122" customWidth="1"/>
    <col min="23" max="23" width="14.7109375" style="1" customWidth="1"/>
    <col min="24" max="16384" width="9.140625" style="1"/>
  </cols>
  <sheetData>
    <row r="1" spans="1:23" ht="30" customHeight="1" x14ac:dyDescent="0.2">
      <c r="A1" s="139" t="s">
        <v>235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spans="1:23" ht="18.75" x14ac:dyDescent="0.3">
      <c r="A2" s="2" t="s">
        <v>0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">
        <v>1</v>
      </c>
      <c r="W2" s="5"/>
    </row>
    <row r="3" spans="1:23" s="6" customFormat="1" ht="15" customHeight="1" x14ac:dyDescent="0.25">
      <c r="A3" s="145" t="s">
        <v>2</v>
      </c>
      <c r="B3" s="146" t="s">
        <v>3</v>
      </c>
      <c r="C3" s="146" t="s">
        <v>4</v>
      </c>
      <c r="D3" s="144" t="s">
        <v>5</v>
      </c>
      <c r="E3" s="144" t="s">
        <v>6</v>
      </c>
      <c r="F3" s="144" t="s">
        <v>231</v>
      </c>
      <c r="G3" s="144" t="s">
        <v>7</v>
      </c>
      <c r="H3" s="144" t="s">
        <v>8</v>
      </c>
      <c r="I3" s="144" t="s">
        <v>9</v>
      </c>
      <c r="J3" s="144" t="s">
        <v>10</v>
      </c>
      <c r="K3" s="144" t="s">
        <v>11</v>
      </c>
      <c r="L3" s="144" t="s">
        <v>12</v>
      </c>
      <c r="M3" s="144" t="s">
        <v>13</v>
      </c>
      <c r="N3" s="144" t="s">
        <v>14</v>
      </c>
      <c r="O3" s="144" t="s">
        <v>15</v>
      </c>
      <c r="P3" s="144" t="s">
        <v>16</v>
      </c>
      <c r="Q3" s="144" t="s">
        <v>17</v>
      </c>
      <c r="R3" s="144" t="s">
        <v>228</v>
      </c>
      <c r="S3" s="144" t="s">
        <v>230</v>
      </c>
      <c r="T3" s="150" t="s">
        <v>227</v>
      </c>
      <c r="U3" s="144" t="s">
        <v>225</v>
      </c>
      <c r="V3" s="144" t="s">
        <v>19</v>
      </c>
      <c r="W3" s="144" t="s">
        <v>18</v>
      </c>
    </row>
    <row r="4" spans="1:23" s="6" customFormat="1" ht="84.75" customHeight="1" x14ac:dyDescent="0.25">
      <c r="A4" s="145"/>
      <c r="B4" s="146"/>
      <c r="C4" s="146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50"/>
      <c r="U4" s="144"/>
      <c r="V4" s="144"/>
      <c r="W4" s="144"/>
    </row>
    <row r="5" spans="1:23" s="9" customFormat="1" ht="20.25" x14ac:dyDescent="0.2">
      <c r="A5" s="7" t="s">
        <v>20</v>
      </c>
      <c r="B5" s="8" t="s">
        <v>21</v>
      </c>
      <c r="C5" s="8">
        <f>B5+1</f>
        <v>3</v>
      </c>
      <c r="D5" s="8">
        <f t="shared" ref="D5:O5" si="0">C5+1</f>
        <v>4</v>
      </c>
      <c r="E5" s="8">
        <f t="shared" si="0"/>
        <v>5</v>
      </c>
      <c r="F5" s="8">
        <f t="shared" si="0"/>
        <v>6</v>
      </c>
      <c r="G5" s="8">
        <f t="shared" si="0"/>
        <v>7</v>
      </c>
      <c r="H5" s="8">
        <f t="shared" si="0"/>
        <v>8</v>
      </c>
      <c r="I5" s="8">
        <f t="shared" si="0"/>
        <v>9</v>
      </c>
      <c r="J5" s="8">
        <f t="shared" si="0"/>
        <v>10</v>
      </c>
      <c r="K5" s="8">
        <f t="shared" si="0"/>
        <v>11</v>
      </c>
      <c r="L5" s="8">
        <f t="shared" si="0"/>
        <v>12</v>
      </c>
      <c r="M5" s="8">
        <f t="shared" si="0"/>
        <v>13</v>
      </c>
      <c r="N5" s="8">
        <f t="shared" si="0"/>
        <v>14</v>
      </c>
      <c r="O5" s="8">
        <f t="shared" si="0"/>
        <v>15</v>
      </c>
      <c r="P5" s="8">
        <f t="shared" ref="P5" si="1">O5+1</f>
        <v>16</v>
      </c>
      <c r="Q5" s="8">
        <f t="shared" ref="Q5" si="2">P5+1</f>
        <v>17</v>
      </c>
      <c r="R5" s="8">
        <f t="shared" ref="R5" si="3">Q5+1</f>
        <v>18</v>
      </c>
      <c r="S5" s="8">
        <v>7</v>
      </c>
      <c r="T5" s="8">
        <f t="shared" ref="T5" si="4">S5+1</f>
        <v>8</v>
      </c>
      <c r="U5" s="8">
        <f t="shared" ref="U5" si="5">T5+1</f>
        <v>9</v>
      </c>
      <c r="V5" s="8">
        <f t="shared" ref="V5" si="6">U5+1</f>
        <v>10</v>
      </c>
      <c r="W5" s="8">
        <f t="shared" ref="W5" si="7">V5+1</f>
        <v>11</v>
      </c>
    </row>
    <row r="6" spans="1:23" s="10" customFormat="1" ht="19.5" customHeight="1" x14ac:dyDescent="0.2">
      <c r="A6" s="140" t="s">
        <v>22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</row>
    <row r="7" spans="1:23" s="18" customFormat="1" ht="23.25" x14ac:dyDescent="0.25">
      <c r="A7" s="11">
        <v>1</v>
      </c>
      <c r="B7" s="12" t="s">
        <v>23</v>
      </c>
      <c r="C7" s="13" t="s">
        <v>24</v>
      </c>
      <c r="D7" s="14">
        <v>3642223.0580000002</v>
      </c>
      <c r="E7" s="14">
        <v>3929570.1630000002</v>
      </c>
      <c r="F7" s="14">
        <f>SUM(G7:R7)</f>
        <v>4041638.7259999998</v>
      </c>
      <c r="G7" s="14">
        <v>264218.864</v>
      </c>
      <c r="H7" s="14">
        <v>305430.88400000002</v>
      </c>
      <c r="I7" s="14">
        <v>314460.21600000001</v>
      </c>
      <c r="J7" s="14">
        <v>335574.91800000001</v>
      </c>
      <c r="K7" s="14">
        <v>332989.89899999998</v>
      </c>
      <c r="L7" s="14">
        <v>354371.30499999999</v>
      </c>
      <c r="M7" s="14">
        <v>363362.413</v>
      </c>
      <c r="N7" s="14">
        <v>330736.83500000002</v>
      </c>
      <c r="O7" s="14">
        <v>330963.96899999998</v>
      </c>
      <c r="P7" s="14">
        <v>344096.16899999999</v>
      </c>
      <c r="Q7" s="14">
        <v>337534.60700000002</v>
      </c>
      <c r="R7" s="14">
        <v>427898.647</v>
      </c>
      <c r="S7" s="14">
        <f>F7-E7</f>
        <v>112068.56299999962</v>
      </c>
      <c r="T7" s="15">
        <f>F7/E7*100</f>
        <v>102.85192930400413</v>
      </c>
      <c r="U7" s="14">
        <v>3392886.8580000009</v>
      </c>
      <c r="V7" s="16">
        <f t="shared" ref="V7:V51" si="8">F7-U7</f>
        <v>648751.86799999885</v>
      </c>
      <c r="W7" s="17">
        <f t="shared" ref="W7:W20" si="9">F7/U7*100</f>
        <v>119.12094022440871</v>
      </c>
    </row>
    <row r="8" spans="1:23" s="18" customFormat="1" ht="23.25" x14ac:dyDescent="0.25">
      <c r="A8" s="11">
        <f>A7+1</f>
        <v>2</v>
      </c>
      <c r="B8" s="12" t="s">
        <v>25</v>
      </c>
      <c r="C8" s="13" t="s">
        <v>26</v>
      </c>
      <c r="D8" s="14">
        <v>3786.3</v>
      </c>
      <c r="E8" s="14">
        <v>10903.3</v>
      </c>
      <c r="F8" s="14">
        <f t="shared" ref="F8:F88" si="10">SUM(G8:R8)</f>
        <v>11292.761</v>
      </c>
      <c r="G8" s="14">
        <v>4.7190000000000003</v>
      </c>
      <c r="H8" s="14">
        <v>650.22400000000005</v>
      </c>
      <c r="I8" s="14">
        <v>1210.106</v>
      </c>
      <c r="J8" s="14">
        <v>163.244</v>
      </c>
      <c r="K8" s="14">
        <v>1176.239</v>
      </c>
      <c r="L8" s="14">
        <v>1.2729999999999999</v>
      </c>
      <c r="M8" s="14">
        <v>25.309000000000001</v>
      </c>
      <c r="N8" s="14">
        <v>7045.7830000000004</v>
      </c>
      <c r="O8" s="14">
        <v>36.645000000000003</v>
      </c>
      <c r="P8" s="14">
        <v>57.667000000000002</v>
      </c>
      <c r="Q8" s="14">
        <v>534.23</v>
      </c>
      <c r="R8" s="14">
        <v>387.322</v>
      </c>
      <c r="S8" s="14">
        <f t="shared" ref="S8:S71" si="11">F8-E8</f>
        <v>389.46100000000115</v>
      </c>
      <c r="T8" s="15">
        <f t="shared" ref="T8:T71" si="12">F8/E8*100</f>
        <v>103.57195527959426</v>
      </c>
      <c r="U8" s="14">
        <v>6219.527000000001</v>
      </c>
      <c r="V8" s="16">
        <f t="shared" si="8"/>
        <v>5073.2339999999995</v>
      </c>
      <c r="W8" s="17">
        <f t="shared" si="9"/>
        <v>181.56945053860204</v>
      </c>
    </row>
    <row r="9" spans="1:23" s="18" customFormat="1" ht="23.25" x14ac:dyDescent="0.25">
      <c r="A9" s="11">
        <v>3</v>
      </c>
      <c r="B9" s="12" t="s">
        <v>27</v>
      </c>
      <c r="C9" s="13" t="s">
        <v>28</v>
      </c>
      <c r="D9" s="14">
        <f>SUM(D10:D13)</f>
        <v>216.8</v>
      </c>
      <c r="E9" s="14">
        <f>SUM(E10:E13)</f>
        <v>423.4</v>
      </c>
      <c r="F9" s="14">
        <f t="shared" si="10"/>
        <v>424.79599999999999</v>
      </c>
      <c r="G9" s="14">
        <f t="shared" ref="G9:R9" si="13">SUM(G10:G13)</f>
        <v>152.92700000000002</v>
      </c>
      <c r="H9" s="14">
        <f t="shared" si="13"/>
        <v>52.497</v>
      </c>
      <c r="I9" s="14">
        <f t="shared" si="13"/>
        <v>3.3000000000000002E-2</v>
      </c>
      <c r="J9" s="14">
        <f t="shared" si="13"/>
        <v>1.375</v>
      </c>
      <c r="K9" s="14">
        <f t="shared" si="13"/>
        <v>34.506</v>
      </c>
      <c r="L9" s="14">
        <f t="shared" si="13"/>
        <v>0.183</v>
      </c>
      <c r="M9" s="14">
        <f t="shared" si="13"/>
        <v>1.728</v>
      </c>
      <c r="N9" s="14">
        <f t="shared" si="13"/>
        <v>66.021000000000001</v>
      </c>
      <c r="O9" s="14">
        <f t="shared" si="13"/>
        <v>4.2999999999999997E-2</v>
      </c>
      <c r="P9" s="14">
        <f t="shared" si="13"/>
        <v>3.2360000000000002</v>
      </c>
      <c r="Q9" s="14">
        <f t="shared" ref="Q9" si="14">SUM(Q10:Q13)</f>
        <v>112.157</v>
      </c>
      <c r="R9" s="14">
        <f t="shared" si="13"/>
        <v>0.09</v>
      </c>
      <c r="S9" s="14">
        <f t="shared" si="11"/>
        <v>1.396000000000015</v>
      </c>
      <c r="T9" s="15">
        <f t="shared" si="12"/>
        <v>100.32971185640056</v>
      </c>
      <c r="U9" s="14">
        <f t="shared" ref="U9" si="15">SUM(U10:U13)</f>
        <v>208.268</v>
      </c>
      <c r="V9" s="16">
        <f t="shared" si="8"/>
        <v>216.52799999999999</v>
      </c>
      <c r="W9" s="17">
        <f t="shared" si="9"/>
        <v>203.9660437513204</v>
      </c>
    </row>
    <row r="10" spans="1:23" s="25" customFormat="1" ht="39" x14ac:dyDescent="0.25">
      <c r="A10" s="19" t="s">
        <v>29</v>
      </c>
      <c r="B10" s="20" t="s">
        <v>30</v>
      </c>
      <c r="C10" s="123" t="s">
        <v>31</v>
      </c>
      <c r="D10" s="21">
        <v>20</v>
      </c>
      <c r="E10" s="21">
        <v>22.2</v>
      </c>
      <c r="F10" s="21">
        <f t="shared" si="10"/>
        <v>22.247999999999998</v>
      </c>
      <c r="G10" s="21">
        <v>0</v>
      </c>
      <c r="H10" s="21">
        <v>3.5609999999999999</v>
      </c>
      <c r="I10" s="21">
        <v>0</v>
      </c>
      <c r="J10" s="21"/>
      <c r="K10" s="21">
        <v>3.37</v>
      </c>
      <c r="L10" s="21">
        <v>0</v>
      </c>
      <c r="M10" s="21">
        <v>0</v>
      </c>
      <c r="N10" s="21">
        <v>9.0879999999999992</v>
      </c>
      <c r="O10" s="21">
        <v>0</v>
      </c>
      <c r="P10" s="21">
        <v>0</v>
      </c>
      <c r="Q10" s="21">
        <v>6.2290000000000001</v>
      </c>
      <c r="R10" s="21">
        <v>0</v>
      </c>
      <c r="S10" s="21">
        <f t="shared" si="11"/>
        <v>4.7999999999998266E-2</v>
      </c>
      <c r="T10" s="22">
        <f t="shared" si="12"/>
        <v>100.21621621621621</v>
      </c>
      <c r="U10" s="21">
        <v>19.523</v>
      </c>
      <c r="V10" s="23">
        <f t="shared" si="8"/>
        <v>2.7249999999999979</v>
      </c>
      <c r="W10" s="24">
        <f t="shared" si="9"/>
        <v>113.95789581519233</v>
      </c>
    </row>
    <row r="11" spans="1:23" s="25" customFormat="1" ht="58.5" x14ac:dyDescent="0.25">
      <c r="A11" s="19" t="s">
        <v>32</v>
      </c>
      <c r="B11" s="20" t="s">
        <v>33</v>
      </c>
      <c r="C11" s="26" t="s">
        <v>34</v>
      </c>
      <c r="D11" s="21">
        <v>86</v>
      </c>
      <c r="E11" s="21">
        <v>102.6</v>
      </c>
      <c r="F11" s="21">
        <f t="shared" si="10"/>
        <v>102.666</v>
      </c>
      <c r="G11" s="21">
        <v>0</v>
      </c>
      <c r="H11" s="21">
        <v>23.032</v>
      </c>
      <c r="I11" s="21">
        <v>0</v>
      </c>
      <c r="J11" s="21"/>
      <c r="K11" s="21">
        <v>2.0710000000000002</v>
      </c>
      <c r="L11" s="21">
        <v>0</v>
      </c>
      <c r="M11" s="21">
        <v>0</v>
      </c>
      <c r="N11" s="21">
        <v>18.803000000000001</v>
      </c>
      <c r="O11" s="21">
        <v>0</v>
      </c>
      <c r="P11" s="21">
        <v>0</v>
      </c>
      <c r="Q11" s="21">
        <v>58.76</v>
      </c>
      <c r="R11" s="21">
        <v>0</v>
      </c>
      <c r="S11" s="21">
        <f t="shared" si="11"/>
        <v>6.6000000000002501E-2</v>
      </c>
      <c r="T11" s="22">
        <f t="shared" si="12"/>
        <v>100.06432748538012</v>
      </c>
      <c r="U11" s="21">
        <v>82.823000000000008</v>
      </c>
      <c r="V11" s="23">
        <f t="shared" si="8"/>
        <v>19.842999999999989</v>
      </c>
      <c r="W11" s="24">
        <f t="shared" si="9"/>
        <v>123.95832075631164</v>
      </c>
    </row>
    <row r="12" spans="1:23" s="25" customFormat="1" ht="39" x14ac:dyDescent="0.25">
      <c r="A12" s="19" t="s">
        <v>35</v>
      </c>
      <c r="B12" s="20" t="s">
        <v>36</v>
      </c>
      <c r="C12" s="26" t="s">
        <v>37</v>
      </c>
      <c r="D12" s="21">
        <v>110</v>
      </c>
      <c r="E12" s="21">
        <v>136</v>
      </c>
      <c r="F12" s="21">
        <f t="shared" si="10"/>
        <v>136.59500000000003</v>
      </c>
      <c r="G12" s="21">
        <v>2.2400000000000002</v>
      </c>
      <c r="H12" s="21">
        <v>25.904</v>
      </c>
      <c r="I12" s="21">
        <v>3.3000000000000002E-2</v>
      </c>
      <c r="J12" s="21">
        <v>1.375</v>
      </c>
      <c r="K12" s="21">
        <v>29.065000000000001</v>
      </c>
      <c r="L12" s="21">
        <v>0.183</v>
      </c>
      <c r="M12" s="21">
        <v>1.728</v>
      </c>
      <c r="N12" s="21">
        <v>38.130000000000003</v>
      </c>
      <c r="O12" s="21">
        <v>4.2999999999999997E-2</v>
      </c>
      <c r="P12" s="21">
        <v>3.2360000000000002</v>
      </c>
      <c r="Q12" s="21">
        <v>34.567999999999998</v>
      </c>
      <c r="R12" s="21">
        <v>0.09</v>
      </c>
      <c r="S12" s="21">
        <f t="shared" si="11"/>
        <v>0.59500000000002728</v>
      </c>
      <c r="T12" s="22">
        <f t="shared" si="12"/>
        <v>100.43750000000003</v>
      </c>
      <c r="U12" s="21">
        <v>105.35300000000002</v>
      </c>
      <c r="V12" s="23">
        <f t="shared" si="8"/>
        <v>31.242000000000004</v>
      </c>
      <c r="W12" s="24">
        <f t="shared" si="9"/>
        <v>129.65458980759919</v>
      </c>
    </row>
    <row r="13" spans="1:23" s="25" customFormat="1" ht="39" x14ac:dyDescent="0.25">
      <c r="A13" s="19" t="s">
        <v>38</v>
      </c>
      <c r="B13" s="20" t="s">
        <v>39</v>
      </c>
      <c r="C13" s="26" t="s">
        <v>40</v>
      </c>
      <c r="D13" s="21">
        <v>0.8</v>
      </c>
      <c r="E13" s="21">
        <v>162.6</v>
      </c>
      <c r="F13" s="21">
        <f t="shared" si="10"/>
        <v>163.28700000000001</v>
      </c>
      <c r="G13" s="21">
        <v>150.68700000000001</v>
      </c>
      <c r="H13" s="21"/>
      <c r="I13" s="21">
        <v>0</v>
      </c>
      <c r="J13" s="21"/>
      <c r="K13" s="21"/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12.6</v>
      </c>
      <c r="R13" s="21">
        <v>0</v>
      </c>
      <c r="S13" s="21">
        <f t="shared" si="11"/>
        <v>0.68700000000001182</v>
      </c>
      <c r="T13" s="22">
        <f t="shared" si="12"/>
        <v>100.42250922509226</v>
      </c>
      <c r="U13" s="21">
        <v>0.56899999999999995</v>
      </c>
      <c r="V13" s="23">
        <f t="shared" si="8"/>
        <v>162.71800000000002</v>
      </c>
      <c r="W13" s="24">
        <f t="shared" si="9"/>
        <v>28697.188049209144</v>
      </c>
    </row>
    <row r="14" spans="1:23" s="18" customFormat="1" ht="23.25" x14ac:dyDescent="0.25">
      <c r="A14" s="11">
        <v>4</v>
      </c>
      <c r="B14" s="27" t="s">
        <v>41</v>
      </c>
      <c r="C14" s="28" t="s">
        <v>42</v>
      </c>
      <c r="D14" s="14">
        <f>D15+D18</f>
        <v>583000</v>
      </c>
      <c r="E14" s="14">
        <f>E15+E18</f>
        <v>635450</v>
      </c>
      <c r="F14" s="14">
        <f t="shared" si="10"/>
        <v>669465.72000000009</v>
      </c>
      <c r="G14" s="14">
        <f t="shared" ref="G14:R14" si="16">G15+G18</f>
        <v>49167.966</v>
      </c>
      <c r="H14" s="14">
        <f t="shared" si="16"/>
        <v>41182.061000000002</v>
      </c>
      <c r="I14" s="14">
        <f t="shared" si="16"/>
        <v>46596.260999999999</v>
      </c>
      <c r="J14" s="14">
        <f t="shared" si="16"/>
        <v>53360.893000000004</v>
      </c>
      <c r="K14" s="14">
        <f t="shared" si="16"/>
        <v>50516.673999999999</v>
      </c>
      <c r="L14" s="14">
        <f t="shared" si="16"/>
        <v>51334.233999999997</v>
      </c>
      <c r="M14" s="14">
        <f t="shared" si="16"/>
        <v>70027.027000000002</v>
      </c>
      <c r="N14" s="14">
        <f t="shared" si="16"/>
        <v>57168.698000000004</v>
      </c>
      <c r="O14" s="14">
        <f t="shared" si="16"/>
        <v>61207.668000000005</v>
      </c>
      <c r="P14" s="14">
        <f t="shared" si="16"/>
        <v>63636.885999999999</v>
      </c>
      <c r="Q14" s="14">
        <f t="shared" ref="Q14" si="17">Q15+Q18</f>
        <v>60342.881000000001</v>
      </c>
      <c r="R14" s="14">
        <f t="shared" si="16"/>
        <v>64924.471000000005</v>
      </c>
      <c r="S14" s="14">
        <f t="shared" si="11"/>
        <v>34015.720000000088</v>
      </c>
      <c r="T14" s="15">
        <f t="shared" si="12"/>
        <v>105.35301282555672</v>
      </c>
      <c r="U14" s="14">
        <f t="shared" ref="U14" si="18">U15+U18</f>
        <v>520461.36700000003</v>
      </c>
      <c r="V14" s="16">
        <f t="shared" si="8"/>
        <v>149004.35300000006</v>
      </c>
      <c r="W14" s="17">
        <f t="shared" si="9"/>
        <v>128.62928210385306</v>
      </c>
    </row>
    <row r="15" spans="1:23" s="25" customFormat="1" ht="39" x14ac:dyDescent="0.25">
      <c r="A15" s="19" t="s">
        <v>43</v>
      </c>
      <c r="B15" s="20" t="s">
        <v>44</v>
      </c>
      <c r="C15" s="147" t="s">
        <v>45</v>
      </c>
      <c r="D15" s="21">
        <f>SUM(D16:D17)</f>
        <v>215000</v>
      </c>
      <c r="E15" s="21">
        <f>SUM(E16:E17)</f>
        <v>270660</v>
      </c>
      <c r="F15" s="21">
        <f t="shared" si="10"/>
        <v>285791.10100000002</v>
      </c>
      <c r="G15" s="21">
        <f t="shared" ref="G15:R15" si="19">SUM(G16:G17)</f>
        <v>17009.099999999999</v>
      </c>
      <c r="H15" s="21">
        <f t="shared" si="19"/>
        <v>16242.040999999999</v>
      </c>
      <c r="I15" s="21">
        <f t="shared" si="19"/>
        <v>20731.637999999999</v>
      </c>
      <c r="J15" s="21">
        <f t="shared" si="19"/>
        <v>20811.266000000003</v>
      </c>
      <c r="K15" s="21">
        <f t="shared" si="19"/>
        <v>22308.093000000001</v>
      </c>
      <c r="L15" s="21">
        <f t="shared" si="19"/>
        <v>22007.01</v>
      </c>
      <c r="M15" s="21">
        <f t="shared" si="19"/>
        <v>27239.464</v>
      </c>
      <c r="N15" s="21">
        <f t="shared" si="19"/>
        <v>26297.394</v>
      </c>
      <c r="O15" s="21">
        <f t="shared" si="19"/>
        <v>26463.904000000002</v>
      </c>
      <c r="P15" s="21">
        <f t="shared" si="19"/>
        <v>25740.193000000003</v>
      </c>
      <c r="Q15" s="21">
        <f t="shared" ref="Q15" si="20">SUM(Q16:Q17)</f>
        <v>27505.714</v>
      </c>
      <c r="R15" s="21">
        <f t="shared" si="19"/>
        <v>33435.284</v>
      </c>
      <c r="S15" s="21">
        <f t="shared" si="11"/>
        <v>15131.101000000024</v>
      </c>
      <c r="T15" s="22">
        <f t="shared" si="12"/>
        <v>105.59044594694451</v>
      </c>
      <c r="U15" s="21">
        <f t="shared" ref="U15" si="21">SUM(U16:U17)</f>
        <v>194919.989</v>
      </c>
      <c r="V15" s="23">
        <f t="shared" si="8"/>
        <v>90871.112000000023</v>
      </c>
      <c r="W15" s="24">
        <f t="shared" si="9"/>
        <v>146.61969891656418</v>
      </c>
    </row>
    <row r="16" spans="1:23" s="25" customFormat="1" ht="23.25" x14ac:dyDescent="0.25">
      <c r="A16" s="19" t="s">
        <v>46</v>
      </c>
      <c r="B16" s="20" t="s">
        <v>47</v>
      </c>
      <c r="C16" s="147"/>
      <c r="D16" s="21">
        <v>30000</v>
      </c>
      <c r="E16" s="21">
        <v>27100</v>
      </c>
      <c r="F16" s="21">
        <f t="shared" si="10"/>
        <v>29944.086000000007</v>
      </c>
      <c r="G16" s="21">
        <v>3212.1089999999999</v>
      </c>
      <c r="H16" s="21">
        <v>3324.5239999999999</v>
      </c>
      <c r="I16" s="21">
        <v>3129.2579999999998</v>
      </c>
      <c r="J16" s="21">
        <v>2946.92</v>
      </c>
      <c r="K16" s="21">
        <v>3637.913</v>
      </c>
      <c r="L16" s="21">
        <v>3348.39</v>
      </c>
      <c r="M16" s="21">
        <v>2741.4169999999999</v>
      </c>
      <c r="N16" s="21">
        <v>1050.0440000000001</v>
      </c>
      <c r="O16" s="21">
        <v>1048.7929999999999</v>
      </c>
      <c r="P16" s="21">
        <v>564.81100000000004</v>
      </c>
      <c r="Q16" s="21">
        <v>1845.6379999999999</v>
      </c>
      <c r="R16" s="21">
        <v>3094.2689999999998</v>
      </c>
      <c r="S16" s="21">
        <f t="shared" si="11"/>
        <v>2844.0860000000066</v>
      </c>
      <c r="T16" s="22">
        <f t="shared" si="12"/>
        <v>110.4947822878229</v>
      </c>
      <c r="U16" s="21">
        <v>27192.319999999992</v>
      </c>
      <c r="V16" s="23">
        <f t="shared" si="8"/>
        <v>2751.7660000000142</v>
      </c>
      <c r="W16" s="24">
        <f t="shared" si="9"/>
        <v>110.11964407597445</v>
      </c>
    </row>
    <row r="17" spans="1:23" s="25" customFormat="1" ht="39" x14ac:dyDescent="0.25">
      <c r="A17" s="19" t="s">
        <v>48</v>
      </c>
      <c r="B17" s="20" t="s">
        <v>49</v>
      </c>
      <c r="C17" s="147"/>
      <c r="D17" s="21">
        <v>185000</v>
      </c>
      <c r="E17" s="21">
        <v>243560</v>
      </c>
      <c r="F17" s="21">
        <f t="shared" si="10"/>
        <v>255847.01500000001</v>
      </c>
      <c r="G17" s="21">
        <v>13796.991</v>
      </c>
      <c r="H17" s="21">
        <v>12917.517</v>
      </c>
      <c r="I17" s="21">
        <v>17602.38</v>
      </c>
      <c r="J17" s="21">
        <v>17864.346000000001</v>
      </c>
      <c r="K17" s="21">
        <v>18670.18</v>
      </c>
      <c r="L17" s="21">
        <v>18658.62</v>
      </c>
      <c r="M17" s="21">
        <v>24498.046999999999</v>
      </c>
      <c r="N17" s="21">
        <v>25247.35</v>
      </c>
      <c r="O17" s="21">
        <v>25415.111000000001</v>
      </c>
      <c r="P17" s="21">
        <v>25175.382000000001</v>
      </c>
      <c r="Q17" s="21">
        <v>25660.076000000001</v>
      </c>
      <c r="R17" s="21">
        <v>30341.014999999999</v>
      </c>
      <c r="S17" s="21">
        <f t="shared" si="11"/>
        <v>12287.015000000014</v>
      </c>
      <c r="T17" s="22">
        <f t="shared" si="12"/>
        <v>105.04475899162425</v>
      </c>
      <c r="U17" s="21">
        <v>167727.66899999999</v>
      </c>
      <c r="V17" s="23">
        <f t="shared" si="8"/>
        <v>88119.34600000002</v>
      </c>
      <c r="W17" s="24">
        <f t="shared" si="9"/>
        <v>152.53715533362598</v>
      </c>
    </row>
    <row r="18" spans="1:23" s="25" customFormat="1" ht="39" x14ac:dyDescent="0.25">
      <c r="A18" s="19" t="s">
        <v>50</v>
      </c>
      <c r="B18" s="20" t="s">
        <v>51</v>
      </c>
      <c r="C18" s="26" t="s">
        <v>52</v>
      </c>
      <c r="D18" s="21">
        <f t="shared" ref="D18:E18" si="22">SUM(D19:D20)</f>
        <v>368000</v>
      </c>
      <c r="E18" s="21">
        <f t="shared" si="22"/>
        <v>364790</v>
      </c>
      <c r="F18" s="21">
        <f t="shared" si="10"/>
        <v>383674.61900000001</v>
      </c>
      <c r="G18" s="21">
        <f t="shared" ref="G18:R18" si="23">SUM(G19:G20)</f>
        <v>32158.866000000002</v>
      </c>
      <c r="H18" s="21">
        <f t="shared" si="23"/>
        <v>24940.02</v>
      </c>
      <c r="I18" s="21">
        <f t="shared" si="23"/>
        <v>25864.623</v>
      </c>
      <c r="J18" s="21">
        <f t="shared" si="23"/>
        <v>32549.627</v>
      </c>
      <c r="K18" s="21">
        <f t="shared" si="23"/>
        <v>28208.580999999998</v>
      </c>
      <c r="L18" s="21">
        <f t="shared" si="23"/>
        <v>29327.224000000002</v>
      </c>
      <c r="M18" s="21">
        <f t="shared" si="23"/>
        <v>42787.562999999995</v>
      </c>
      <c r="N18" s="21">
        <f t="shared" si="23"/>
        <v>30871.304</v>
      </c>
      <c r="O18" s="21">
        <f t="shared" si="23"/>
        <v>34743.764000000003</v>
      </c>
      <c r="P18" s="21">
        <f t="shared" si="23"/>
        <v>37896.692999999999</v>
      </c>
      <c r="Q18" s="21">
        <f t="shared" ref="Q18" si="24">SUM(Q19:Q20)</f>
        <v>32837.167000000001</v>
      </c>
      <c r="R18" s="21">
        <f t="shared" si="23"/>
        <v>31489.187000000002</v>
      </c>
      <c r="S18" s="21">
        <f t="shared" si="11"/>
        <v>18884.619000000006</v>
      </c>
      <c r="T18" s="22">
        <f t="shared" si="12"/>
        <v>105.17684667891116</v>
      </c>
      <c r="U18" s="21">
        <f t="shared" ref="U18" si="25">SUM(U19:U20)</f>
        <v>325541.37800000003</v>
      </c>
      <c r="V18" s="23">
        <f t="shared" si="8"/>
        <v>58133.24099999998</v>
      </c>
      <c r="W18" s="24">
        <f t="shared" si="9"/>
        <v>117.85740459696648</v>
      </c>
    </row>
    <row r="19" spans="1:23" s="25" customFormat="1" ht="78" x14ac:dyDescent="0.25">
      <c r="A19" s="19" t="s">
        <v>53</v>
      </c>
      <c r="B19" s="20" t="s">
        <v>54</v>
      </c>
      <c r="C19" s="26">
        <v>14040100</v>
      </c>
      <c r="D19" s="21">
        <v>225000</v>
      </c>
      <c r="E19" s="21">
        <v>225000</v>
      </c>
      <c r="F19" s="21">
        <f t="shared" si="10"/>
        <v>237222.96400000007</v>
      </c>
      <c r="G19" s="21">
        <v>18500.769</v>
      </c>
      <c r="H19" s="21">
        <v>14981.395</v>
      </c>
      <c r="I19" s="21">
        <v>16554.937000000002</v>
      </c>
      <c r="J19" s="21">
        <v>21625.602999999999</v>
      </c>
      <c r="K19" s="21">
        <v>16766.670999999998</v>
      </c>
      <c r="L19" s="21">
        <v>16336.656000000001</v>
      </c>
      <c r="M19" s="21">
        <v>29761.833999999999</v>
      </c>
      <c r="N19" s="21">
        <v>16694.159</v>
      </c>
      <c r="O19" s="21">
        <v>21390.129000000001</v>
      </c>
      <c r="P19" s="21">
        <v>24762.264999999999</v>
      </c>
      <c r="Q19" s="21">
        <v>20723.487000000001</v>
      </c>
      <c r="R19" s="21">
        <v>19125.059000000001</v>
      </c>
      <c r="S19" s="21">
        <f t="shared" si="11"/>
        <v>12222.964000000065</v>
      </c>
      <c r="T19" s="22">
        <f t="shared" si="12"/>
        <v>105.43242844444447</v>
      </c>
      <c r="U19" s="21">
        <v>197052.35200000001</v>
      </c>
      <c r="V19" s="23">
        <f t="shared" si="8"/>
        <v>40170.612000000052</v>
      </c>
      <c r="W19" s="24">
        <f t="shared" si="9"/>
        <v>120.38575616697031</v>
      </c>
    </row>
    <row r="20" spans="1:23" s="25" customFormat="1" ht="58.5" x14ac:dyDescent="0.25">
      <c r="A20" s="19" t="s">
        <v>55</v>
      </c>
      <c r="B20" s="20" t="s">
        <v>56</v>
      </c>
      <c r="C20" s="26">
        <v>14040200</v>
      </c>
      <c r="D20" s="21">
        <v>143000</v>
      </c>
      <c r="E20" s="21">
        <v>139790</v>
      </c>
      <c r="F20" s="21">
        <f t="shared" si="10"/>
        <v>146451.655</v>
      </c>
      <c r="G20" s="21">
        <v>13658.097</v>
      </c>
      <c r="H20" s="21">
        <v>9958.625</v>
      </c>
      <c r="I20" s="21">
        <v>9309.6859999999997</v>
      </c>
      <c r="J20" s="21">
        <v>10924.023999999999</v>
      </c>
      <c r="K20" s="21">
        <v>11441.91</v>
      </c>
      <c r="L20" s="21">
        <v>12990.567999999999</v>
      </c>
      <c r="M20" s="21">
        <v>13025.728999999999</v>
      </c>
      <c r="N20" s="21">
        <v>14177.145</v>
      </c>
      <c r="O20" s="21">
        <v>13353.635</v>
      </c>
      <c r="P20" s="21">
        <v>13134.428</v>
      </c>
      <c r="Q20" s="21">
        <v>12113.68</v>
      </c>
      <c r="R20" s="21">
        <v>12364.128000000001</v>
      </c>
      <c r="S20" s="21">
        <f t="shared" si="11"/>
        <v>6661.6549999999988</v>
      </c>
      <c r="T20" s="22">
        <f t="shared" si="12"/>
        <v>104.76547320981473</v>
      </c>
      <c r="U20" s="21">
        <v>128489.02600000001</v>
      </c>
      <c r="V20" s="23">
        <f t="shared" si="8"/>
        <v>17962.628999999986</v>
      </c>
      <c r="W20" s="24">
        <f t="shared" si="9"/>
        <v>113.97989350467952</v>
      </c>
    </row>
    <row r="21" spans="1:23" s="29" customFormat="1" ht="23.25" x14ac:dyDescent="0.25">
      <c r="A21" s="11">
        <v>5</v>
      </c>
      <c r="B21" s="12" t="s">
        <v>57</v>
      </c>
      <c r="C21" s="13" t="s">
        <v>58</v>
      </c>
      <c r="D21" s="14">
        <v>0</v>
      </c>
      <c r="E21" s="14">
        <v>0</v>
      </c>
      <c r="F21" s="14">
        <f t="shared" si="10"/>
        <v>0</v>
      </c>
      <c r="G21" s="14">
        <v>0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>
        <f t="shared" si="11"/>
        <v>0</v>
      </c>
      <c r="T21" s="15"/>
      <c r="U21" s="14">
        <v>1.867</v>
      </c>
      <c r="V21" s="16">
        <f t="shared" si="8"/>
        <v>-1.867</v>
      </c>
      <c r="W21" s="17"/>
    </row>
    <row r="22" spans="1:23" s="29" customFormat="1" ht="39" x14ac:dyDescent="0.25">
      <c r="A22" s="11">
        <v>6</v>
      </c>
      <c r="B22" s="12" t="s">
        <v>59</v>
      </c>
      <c r="C22" s="13" t="s">
        <v>60</v>
      </c>
      <c r="D22" s="14">
        <f>D23+D24+D25+D27+D26</f>
        <v>1888615</v>
      </c>
      <c r="E22" s="14">
        <f>E23+E24+E25+E27+E26</f>
        <v>1799646.1310000001</v>
      </c>
      <c r="F22" s="14">
        <f t="shared" si="10"/>
        <v>1862803.8609999998</v>
      </c>
      <c r="G22" s="14">
        <f t="shared" ref="G22:R22" si="26">G23+G24+G25+G27+G26</f>
        <v>184303.701</v>
      </c>
      <c r="H22" s="14">
        <f t="shared" si="26"/>
        <v>182656.99</v>
      </c>
      <c r="I22" s="14">
        <f t="shared" si="26"/>
        <v>89747.447</v>
      </c>
      <c r="J22" s="14">
        <f t="shared" si="26"/>
        <v>180412.07799999998</v>
      </c>
      <c r="K22" s="14">
        <f t="shared" si="26"/>
        <v>156886.68700000001</v>
      </c>
      <c r="L22" s="14">
        <f t="shared" si="26"/>
        <v>92139.459000000003</v>
      </c>
      <c r="M22" s="14">
        <f t="shared" si="26"/>
        <v>200496.98199999999</v>
      </c>
      <c r="N22" s="14">
        <f t="shared" si="26"/>
        <v>166541.55600000001</v>
      </c>
      <c r="O22" s="14">
        <f t="shared" si="26"/>
        <v>97172.561999999991</v>
      </c>
      <c r="P22" s="14">
        <f t="shared" si="26"/>
        <v>204211.76800000001</v>
      </c>
      <c r="Q22" s="14">
        <f t="shared" ref="Q22" si="27">Q23+Q24+Q25+Q27+Q26</f>
        <v>170857.32199999999</v>
      </c>
      <c r="R22" s="14">
        <f t="shared" si="26"/>
        <v>137377.30899999998</v>
      </c>
      <c r="S22" s="14">
        <f t="shared" si="11"/>
        <v>63157.729999999749</v>
      </c>
      <c r="T22" s="15">
        <f t="shared" si="12"/>
        <v>103.50945271473482</v>
      </c>
      <c r="U22" s="14">
        <f t="shared" ref="U22" si="28">U23+U24+U25+U27+U26</f>
        <v>1676945.426</v>
      </c>
      <c r="V22" s="16">
        <f t="shared" si="8"/>
        <v>185858.43499999982</v>
      </c>
      <c r="W22" s="17">
        <f t="shared" ref="W22:W49" si="29">F22/U22*100</f>
        <v>111.08315345975963</v>
      </c>
    </row>
    <row r="23" spans="1:23" s="32" customFormat="1" ht="23.25" x14ac:dyDescent="0.25">
      <c r="A23" s="30" t="s">
        <v>61</v>
      </c>
      <c r="B23" s="31" t="s">
        <v>62</v>
      </c>
      <c r="C23" s="148" t="s">
        <v>63</v>
      </c>
      <c r="D23" s="21">
        <v>233215</v>
      </c>
      <c r="E23" s="21">
        <v>238565</v>
      </c>
      <c r="F23" s="21">
        <f t="shared" si="10"/>
        <v>249789.62300000002</v>
      </c>
      <c r="G23" s="21">
        <v>27569.440999999999</v>
      </c>
      <c r="H23" s="21">
        <v>14917.152</v>
      </c>
      <c r="I23" s="21">
        <v>14356.431</v>
      </c>
      <c r="J23" s="21">
        <v>31703.589</v>
      </c>
      <c r="K23" s="21">
        <v>11728.706</v>
      </c>
      <c r="L23" s="21">
        <v>14789.815000000001</v>
      </c>
      <c r="M23" s="21">
        <v>36205.847999999998</v>
      </c>
      <c r="N23" s="21">
        <v>16477.538</v>
      </c>
      <c r="O23" s="21">
        <v>16012.03</v>
      </c>
      <c r="P23" s="21">
        <v>37126.326000000001</v>
      </c>
      <c r="Q23" s="21">
        <v>11803.909</v>
      </c>
      <c r="R23" s="21">
        <v>17098.838</v>
      </c>
      <c r="S23" s="21">
        <f t="shared" si="11"/>
        <v>11224.623000000021</v>
      </c>
      <c r="T23" s="22">
        <f t="shared" si="12"/>
        <v>104.70505857942281</v>
      </c>
      <c r="U23" s="21">
        <v>215068.58799999999</v>
      </c>
      <c r="V23" s="23">
        <f t="shared" si="8"/>
        <v>34721.035000000033</v>
      </c>
      <c r="W23" s="24">
        <f t="shared" si="29"/>
        <v>116.14416838966741</v>
      </c>
    </row>
    <row r="24" spans="1:23" s="32" customFormat="1" ht="23.25" x14ac:dyDescent="0.25">
      <c r="A24" s="19" t="s">
        <v>64</v>
      </c>
      <c r="B24" s="31" t="s">
        <v>65</v>
      </c>
      <c r="C24" s="148"/>
      <c r="D24" s="21">
        <v>361000</v>
      </c>
      <c r="E24" s="21">
        <v>425700.13099999999</v>
      </c>
      <c r="F24" s="21">
        <f t="shared" si="10"/>
        <v>451398.02799999999</v>
      </c>
      <c r="G24" s="21">
        <v>29969.288</v>
      </c>
      <c r="H24" s="21">
        <v>39976.180999999997</v>
      </c>
      <c r="I24" s="21">
        <v>33428.83</v>
      </c>
      <c r="J24" s="21">
        <v>33408.794999999998</v>
      </c>
      <c r="K24" s="21">
        <v>34109.881000000001</v>
      </c>
      <c r="L24" s="21">
        <v>34771.050000000003</v>
      </c>
      <c r="M24" s="21">
        <v>36733.017</v>
      </c>
      <c r="N24" s="21">
        <v>36100.684999999998</v>
      </c>
      <c r="O24" s="21">
        <v>35768.362999999998</v>
      </c>
      <c r="P24" s="21">
        <v>34140.086000000003</v>
      </c>
      <c r="Q24" s="21">
        <v>36355.184999999998</v>
      </c>
      <c r="R24" s="21">
        <v>66636.667000000001</v>
      </c>
      <c r="S24" s="21">
        <f t="shared" si="11"/>
        <v>25697.896999999997</v>
      </c>
      <c r="T24" s="22">
        <f t="shared" si="12"/>
        <v>106.03661947193528</v>
      </c>
      <c r="U24" s="21">
        <v>335255.98199999996</v>
      </c>
      <c r="V24" s="23">
        <f t="shared" si="8"/>
        <v>116142.04600000003</v>
      </c>
      <c r="W24" s="24">
        <f t="shared" si="29"/>
        <v>134.64279602324888</v>
      </c>
    </row>
    <row r="25" spans="1:23" s="32" customFormat="1" ht="23.25" x14ac:dyDescent="0.25">
      <c r="A25" s="19" t="s">
        <v>66</v>
      </c>
      <c r="B25" s="31" t="s">
        <v>67</v>
      </c>
      <c r="C25" s="148"/>
      <c r="D25" s="21">
        <v>2000</v>
      </c>
      <c r="E25" s="21">
        <v>3776</v>
      </c>
      <c r="F25" s="21">
        <f t="shared" si="10"/>
        <v>4068.145</v>
      </c>
      <c r="G25" s="21">
        <v>373.87099999999998</v>
      </c>
      <c r="H25" s="21">
        <v>416.55700000000002</v>
      </c>
      <c r="I25" s="21">
        <v>216.11500000000001</v>
      </c>
      <c r="J25" s="21">
        <v>309.35399999999998</v>
      </c>
      <c r="K25" s="21">
        <v>130.38</v>
      </c>
      <c r="L25" s="21">
        <v>76.2</v>
      </c>
      <c r="M25" s="21">
        <v>486.26600000000002</v>
      </c>
      <c r="N25" s="21">
        <v>225.97399999999999</v>
      </c>
      <c r="O25" s="21">
        <v>286.92200000000003</v>
      </c>
      <c r="P25" s="21">
        <v>797.56899999999996</v>
      </c>
      <c r="Q25" s="21">
        <v>337.404</v>
      </c>
      <c r="R25" s="21">
        <v>411.53300000000002</v>
      </c>
      <c r="S25" s="21">
        <f t="shared" si="11"/>
        <v>292.14499999999998</v>
      </c>
      <c r="T25" s="22">
        <f t="shared" si="12"/>
        <v>107.73689088983052</v>
      </c>
      <c r="U25" s="21">
        <v>3068.2479999999991</v>
      </c>
      <c r="V25" s="23">
        <f t="shared" si="8"/>
        <v>999.89700000000084</v>
      </c>
      <c r="W25" s="24">
        <f t="shared" si="29"/>
        <v>132.5885326088374</v>
      </c>
    </row>
    <row r="26" spans="1:23" s="34" customFormat="1" ht="23.25" x14ac:dyDescent="0.25">
      <c r="A26" s="19" t="s">
        <v>68</v>
      </c>
      <c r="B26" s="31" t="s">
        <v>69</v>
      </c>
      <c r="C26" s="33" t="s">
        <v>70</v>
      </c>
      <c r="D26" s="21">
        <v>3500</v>
      </c>
      <c r="E26" s="21">
        <v>3420</v>
      </c>
      <c r="F26" s="21">
        <f t="shared" si="10"/>
        <v>3610.4159999999997</v>
      </c>
      <c r="G26" s="21">
        <v>336.39499999999998</v>
      </c>
      <c r="H26" s="21">
        <v>254.98500000000001</v>
      </c>
      <c r="I26" s="21">
        <v>185.584</v>
      </c>
      <c r="J26" s="21">
        <v>297.64800000000002</v>
      </c>
      <c r="K26" s="21">
        <v>375.14600000000002</v>
      </c>
      <c r="L26" s="21">
        <v>159.42599999999999</v>
      </c>
      <c r="M26" s="21">
        <v>346.48200000000003</v>
      </c>
      <c r="N26" s="21">
        <v>451.505</v>
      </c>
      <c r="O26" s="21">
        <v>190.256</v>
      </c>
      <c r="P26" s="21">
        <v>394.601</v>
      </c>
      <c r="Q26" s="21">
        <v>411.80799999999999</v>
      </c>
      <c r="R26" s="21">
        <v>206.58</v>
      </c>
      <c r="S26" s="21">
        <f t="shared" si="11"/>
        <v>190.41599999999971</v>
      </c>
      <c r="T26" s="22">
        <f t="shared" si="12"/>
        <v>105.56771929824561</v>
      </c>
      <c r="U26" s="21">
        <v>3121.2720000000004</v>
      </c>
      <c r="V26" s="21">
        <f t="shared" si="8"/>
        <v>489.14399999999932</v>
      </c>
      <c r="W26" s="24">
        <f t="shared" si="29"/>
        <v>115.67130323791068</v>
      </c>
    </row>
    <row r="27" spans="1:23" s="32" customFormat="1" ht="23.25" x14ac:dyDescent="0.25">
      <c r="A27" s="19" t="s">
        <v>71</v>
      </c>
      <c r="B27" s="31" t="s">
        <v>72</v>
      </c>
      <c r="C27" s="124" t="s">
        <v>73</v>
      </c>
      <c r="D27" s="21">
        <v>1288900</v>
      </c>
      <c r="E27" s="21">
        <v>1128185</v>
      </c>
      <c r="F27" s="21">
        <f t="shared" si="10"/>
        <v>1153937.6490000002</v>
      </c>
      <c r="G27" s="21">
        <v>126054.70600000001</v>
      </c>
      <c r="H27" s="21">
        <v>127092.11500000001</v>
      </c>
      <c r="I27" s="21">
        <v>41560.487000000001</v>
      </c>
      <c r="J27" s="21">
        <v>114692.692</v>
      </c>
      <c r="K27" s="21">
        <v>110542.57399999999</v>
      </c>
      <c r="L27" s="21">
        <v>42342.968000000001</v>
      </c>
      <c r="M27" s="21">
        <v>126725.36900000001</v>
      </c>
      <c r="N27" s="21">
        <v>113285.85400000001</v>
      </c>
      <c r="O27" s="21">
        <v>44914.991000000002</v>
      </c>
      <c r="P27" s="21">
        <v>131753.18599999999</v>
      </c>
      <c r="Q27" s="21">
        <v>121949.016</v>
      </c>
      <c r="R27" s="21">
        <v>53023.690999999999</v>
      </c>
      <c r="S27" s="21">
        <f t="shared" si="11"/>
        <v>25752.649000000209</v>
      </c>
      <c r="T27" s="22">
        <f t="shared" si="12"/>
        <v>102.28266188612685</v>
      </c>
      <c r="U27" s="21">
        <v>1120431.3359999999</v>
      </c>
      <c r="V27" s="23">
        <f t="shared" si="8"/>
        <v>33506.313000000315</v>
      </c>
      <c r="W27" s="24">
        <f t="shared" si="29"/>
        <v>102.99048339005046</v>
      </c>
    </row>
    <row r="28" spans="1:23" s="18" customFormat="1" ht="39" x14ac:dyDescent="0.25">
      <c r="A28" s="11">
        <v>7</v>
      </c>
      <c r="B28" s="12" t="s">
        <v>74</v>
      </c>
      <c r="C28" s="13" t="s">
        <v>75</v>
      </c>
      <c r="D28" s="14">
        <v>1832.3</v>
      </c>
      <c r="E28" s="14">
        <v>4722.3</v>
      </c>
      <c r="F28" s="14">
        <f t="shared" si="10"/>
        <v>4879.9009999999998</v>
      </c>
      <c r="G28" s="14">
        <v>8.94</v>
      </c>
      <c r="H28" s="14">
        <v>18.591999999999999</v>
      </c>
      <c r="I28" s="14">
        <v>563.00199999999995</v>
      </c>
      <c r="J28" s="14">
        <v>6.3819999999999997</v>
      </c>
      <c r="K28" s="14">
        <v>351.83600000000001</v>
      </c>
      <c r="L28" s="14">
        <v>0</v>
      </c>
      <c r="M28" s="14">
        <v>43.345999999999997</v>
      </c>
      <c r="N28" s="14">
        <v>3050.8910000000001</v>
      </c>
      <c r="O28" s="14">
        <v>25.436</v>
      </c>
      <c r="P28" s="14">
        <v>97.981999999999999</v>
      </c>
      <c r="Q28" s="14">
        <v>545.02300000000002</v>
      </c>
      <c r="R28" s="14">
        <v>168.471</v>
      </c>
      <c r="S28" s="14">
        <f t="shared" si="11"/>
        <v>157.60099999999966</v>
      </c>
      <c r="T28" s="15">
        <f t="shared" si="12"/>
        <v>103.33737797259811</v>
      </c>
      <c r="U28" s="14">
        <v>2697.194</v>
      </c>
      <c r="V28" s="16">
        <f t="shared" si="8"/>
        <v>2182.7069999999999</v>
      </c>
      <c r="W28" s="17">
        <f t="shared" si="29"/>
        <v>180.92510216172809</v>
      </c>
    </row>
    <row r="29" spans="1:23" s="18" customFormat="1" ht="23.25" x14ac:dyDescent="0.25">
      <c r="A29" s="11">
        <f t="shared" ref="A29:A37" si="30">A28+1</f>
        <v>8</v>
      </c>
      <c r="B29" s="12" t="s">
        <v>76</v>
      </c>
      <c r="C29" s="13" t="s">
        <v>77</v>
      </c>
      <c r="D29" s="14">
        <v>7600</v>
      </c>
      <c r="E29" s="14">
        <v>40564</v>
      </c>
      <c r="F29" s="14">
        <f t="shared" si="10"/>
        <v>40715.313000000002</v>
      </c>
      <c r="G29" s="14">
        <v>0</v>
      </c>
      <c r="H29" s="14">
        <v>0</v>
      </c>
      <c r="I29" s="14">
        <v>3441.3159999999998</v>
      </c>
      <c r="J29" s="14">
        <v>3452.8580000000002</v>
      </c>
      <c r="K29" s="14"/>
      <c r="L29" s="14">
        <v>14620.424000000001</v>
      </c>
      <c r="M29" s="14">
        <v>0</v>
      </c>
      <c r="N29" s="14">
        <v>0</v>
      </c>
      <c r="O29" s="14">
        <v>243.136</v>
      </c>
      <c r="P29" s="14">
        <v>547.14300000000003</v>
      </c>
      <c r="Q29" s="14">
        <v>3790.0120000000002</v>
      </c>
      <c r="R29" s="14">
        <v>14620.424000000001</v>
      </c>
      <c r="S29" s="14">
        <f t="shared" si="11"/>
        <v>151.31300000000192</v>
      </c>
      <c r="T29" s="15">
        <f t="shared" si="12"/>
        <v>100.37302287742827</v>
      </c>
      <c r="U29" s="14">
        <v>41158.727000000006</v>
      </c>
      <c r="V29" s="16">
        <f t="shared" si="8"/>
        <v>-443.41400000000431</v>
      </c>
      <c r="W29" s="17">
        <f t="shared" si="29"/>
        <v>98.922673191520232</v>
      </c>
    </row>
    <row r="30" spans="1:23" s="18" customFormat="1" ht="23.25" x14ac:dyDescent="0.25">
      <c r="A30" s="11">
        <f t="shared" si="30"/>
        <v>9</v>
      </c>
      <c r="B30" s="12" t="s">
        <v>78</v>
      </c>
      <c r="C30" s="13" t="s">
        <v>79</v>
      </c>
      <c r="D30" s="14">
        <v>215</v>
      </c>
      <c r="E30" s="14">
        <v>0</v>
      </c>
      <c r="F30" s="14">
        <f t="shared" si="10"/>
        <v>0</v>
      </c>
      <c r="G30" s="14">
        <v>0</v>
      </c>
      <c r="H30" s="14">
        <v>0</v>
      </c>
      <c r="I30" s="14">
        <v>0</v>
      </c>
      <c r="J30" s="14"/>
      <c r="K30" s="14"/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f t="shared" si="11"/>
        <v>0</v>
      </c>
      <c r="T30" s="15"/>
      <c r="U30" s="14">
        <v>213.614</v>
      </c>
      <c r="V30" s="16">
        <f t="shared" si="8"/>
        <v>-213.614</v>
      </c>
      <c r="W30" s="17">
        <f t="shared" si="29"/>
        <v>0</v>
      </c>
    </row>
    <row r="31" spans="1:23" s="18" customFormat="1" ht="58.5" x14ac:dyDescent="0.25">
      <c r="A31" s="11">
        <f t="shared" si="30"/>
        <v>10</v>
      </c>
      <c r="B31" s="35" t="s">
        <v>80</v>
      </c>
      <c r="C31" s="36" t="s">
        <v>81</v>
      </c>
      <c r="D31" s="14">
        <v>2</v>
      </c>
      <c r="E31" s="14">
        <v>0</v>
      </c>
      <c r="F31" s="14">
        <f t="shared" si="10"/>
        <v>-5.1700000000000008</v>
      </c>
      <c r="G31" s="14">
        <v>0</v>
      </c>
      <c r="H31" s="14">
        <v>0</v>
      </c>
      <c r="I31" s="14">
        <v>0</v>
      </c>
      <c r="J31" s="14"/>
      <c r="K31" s="14">
        <v>5.0000000000000001E-3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4.84</v>
      </c>
      <c r="R31" s="14">
        <v>-10.015000000000001</v>
      </c>
      <c r="S31" s="14">
        <f t="shared" si="11"/>
        <v>-5.1700000000000008</v>
      </c>
      <c r="T31" s="15"/>
      <c r="U31" s="14">
        <v>1.5129999999999999</v>
      </c>
      <c r="V31" s="16">
        <f t="shared" si="8"/>
        <v>-6.6830000000000007</v>
      </c>
      <c r="W31" s="17">
        <f t="shared" si="29"/>
        <v>-341.70522141440858</v>
      </c>
    </row>
    <row r="32" spans="1:23" s="18" customFormat="1" ht="23.25" x14ac:dyDescent="0.25">
      <c r="A32" s="11">
        <f t="shared" si="30"/>
        <v>11</v>
      </c>
      <c r="B32" s="37" t="s">
        <v>82</v>
      </c>
      <c r="C32" s="13" t="s">
        <v>83</v>
      </c>
      <c r="D32" s="14">
        <v>15000</v>
      </c>
      <c r="E32" s="14">
        <v>20550</v>
      </c>
      <c r="F32" s="14">
        <f t="shared" si="10"/>
        <v>21982.003999999997</v>
      </c>
      <c r="G32" s="14">
        <v>1260.2539999999999</v>
      </c>
      <c r="H32" s="14">
        <v>1252.6980000000001</v>
      </c>
      <c r="I32" s="14">
        <v>1513.9380000000001</v>
      </c>
      <c r="J32" s="14">
        <v>1464.9369999999999</v>
      </c>
      <c r="K32" s="14">
        <v>1783.5060000000001</v>
      </c>
      <c r="L32" s="14">
        <v>1917.336</v>
      </c>
      <c r="M32" s="14">
        <v>2020.0219999999999</v>
      </c>
      <c r="N32" s="14">
        <v>1886.3320000000001</v>
      </c>
      <c r="O32" s="14">
        <v>3480.9160000000002</v>
      </c>
      <c r="P32" s="14">
        <v>1563.7670000000001</v>
      </c>
      <c r="Q32" s="14">
        <v>1495.412</v>
      </c>
      <c r="R32" s="14">
        <v>2342.886</v>
      </c>
      <c r="S32" s="14">
        <f t="shared" si="11"/>
        <v>1432.0039999999972</v>
      </c>
      <c r="T32" s="15">
        <f t="shared" si="12"/>
        <v>106.96838929440389</v>
      </c>
      <c r="U32" s="14">
        <v>14164.825000000001</v>
      </c>
      <c r="V32" s="16">
        <f t="shared" si="8"/>
        <v>7817.1789999999964</v>
      </c>
      <c r="W32" s="17">
        <f t="shared" si="29"/>
        <v>155.18726140280589</v>
      </c>
    </row>
    <row r="33" spans="1:23" s="18" customFormat="1" ht="39" x14ac:dyDescent="0.25">
      <c r="A33" s="11">
        <f t="shared" si="30"/>
        <v>12</v>
      </c>
      <c r="B33" s="37" t="s">
        <v>84</v>
      </c>
      <c r="C33" s="13" t="s">
        <v>85</v>
      </c>
      <c r="D33" s="14">
        <v>1450</v>
      </c>
      <c r="E33" s="14">
        <v>2179</v>
      </c>
      <c r="F33" s="14">
        <f t="shared" si="10"/>
        <v>2211.2390000000005</v>
      </c>
      <c r="G33" s="14">
        <v>100.486</v>
      </c>
      <c r="H33" s="14">
        <v>130.56800000000001</v>
      </c>
      <c r="I33" s="14">
        <v>124.53400000000001</v>
      </c>
      <c r="J33" s="14">
        <v>573.72</v>
      </c>
      <c r="K33" s="14">
        <v>389.51400000000001</v>
      </c>
      <c r="L33" s="14">
        <v>144.535</v>
      </c>
      <c r="M33" s="14">
        <v>113.904</v>
      </c>
      <c r="N33" s="14">
        <v>144.68</v>
      </c>
      <c r="O33" s="14">
        <v>102.13</v>
      </c>
      <c r="P33" s="14">
        <v>173.03399999999999</v>
      </c>
      <c r="Q33" s="14">
        <v>90.21</v>
      </c>
      <c r="R33" s="14">
        <v>123.92400000000001</v>
      </c>
      <c r="S33" s="14">
        <f t="shared" si="11"/>
        <v>32.239000000000487</v>
      </c>
      <c r="T33" s="15">
        <f t="shared" si="12"/>
        <v>101.47953189536487</v>
      </c>
      <c r="U33" s="14">
        <v>1449.058</v>
      </c>
      <c r="V33" s="16">
        <f t="shared" si="8"/>
        <v>762.18100000000049</v>
      </c>
      <c r="W33" s="17">
        <f t="shared" si="29"/>
        <v>152.59837770468818</v>
      </c>
    </row>
    <row r="34" spans="1:23" s="18" customFormat="1" ht="58.5" x14ac:dyDescent="0.25">
      <c r="A34" s="11">
        <f t="shared" si="30"/>
        <v>13</v>
      </c>
      <c r="B34" s="37" t="s">
        <v>86</v>
      </c>
      <c r="C34" s="13" t="s">
        <v>87</v>
      </c>
      <c r="D34" s="14">
        <v>22500</v>
      </c>
      <c r="E34" s="14">
        <v>27300</v>
      </c>
      <c r="F34" s="14">
        <f t="shared" si="10"/>
        <v>29167.365999999998</v>
      </c>
      <c r="G34" s="14">
        <v>1872.931</v>
      </c>
      <c r="H34" s="14">
        <v>2445.6170000000002</v>
      </c>
      <c r="I34" s="14">
        <v>2937.018</v>
      </c>
      <c r="J34" s="14">
        <v>2039.8320000000001</v>
      </c>
      <c r="K34" s="14">
        <v>2324.9650000000001</v>
      </c>
      <c r="L34" s="14">
        <v>2447.9259999999999</v>
      </c>
      <c r="M34" s="14">
        <v>2555.569</v>
      </c>
      <c r="N34" s="14">
        <v>1964.7739999999999</v>
      </c>
      <c r="O34" s="14">
        <v>2799.297</v>
      </c>
      <c r="P34" s="14">
        <v>2592.154</v>
      </c>
      <c r="Q34" s="14">
        <v>2376.8009999999999</v>
      </c>
      <c r="R34" s="14">
        <v>2810.482</v>
      </c>
      <c r="S34" s="14">
        <f t="shared" si="11"/>
        <v>1867.3659999999982</v>
      </c>
      <c r="T34" s="15">
        <f t="shared" si="12"/>
        <v>106.84016849816848</v>
      </c>
      <c r="U34" s="14">
        <v>24874.664999999997</v>
      </c>
      <c r="V34" s="16">
        <f t="shared" si="8"/>
        <v>4292.7010000000009</v>
      </c>
      <c r="W34" s="17">
        <f t="shared" si="29"/>
        <v>117.2573218573999</v>
      </c>
    </row>
    <row r="35" spans="1:23" s="18" customFormat="1" ht="39" x14ac:dyDescent="0.25">
      <c r="A35" s="11">
        <f>A34+1</f>
        <v>14</v>
      </c>
      <c r="B35" s="37" t="s">
        <v>88</v>
      </c>
      <c r="C35" s="13" t="s">
        <v>89</v>
      </c>
      <c r="D35" s="14">
        <v>1650</v>
      </c>
      <c r="E35" s="14">
        <v>1363.5</v>
      </c>
      <c r="F35" s="14">
        <f t="shared" si="10"/>
        <v>1419.8570000000002</v>
      </c>
      <c r="G35" s="14">
        <v>132.904</v>
      </c>
      <c r="H35" s="14">
        <v>113.396</v>
      </c>
      <c r="I35" s="14">
        <v>146.02699999999999</v>
      </c>
      <c r="J35" s="14">
        <v>120.611</v>
      </c>
      <c r="K35" s="14">
        <v>95.63</v>
      </c>
      <c r="L35" s="14">
        <v>134.91300000000001</v>
      </c>
      <c r="M35" s="14">
        <v>127.04</v>
      </c>
      <c r="N35" s="14">
        <v>117.053</v>
      </c>
      <c r="O35" s="14">
        <v>99.02</v>
      </c>
      <c r="P35" s="14">
        <v>114.89100000000001</v>
      </c>
      <c r="Q35" s="14">
        <v>116.61499999999999</v>
      </c>
      <c r="R35" s="14">
        <v>101.75700000000001</v>
      </c>
      <c r="S35" s="14">
        <f t="shared" si="11"/>
        <v>56.357000000000198</v>
      </c>
      <c r="T35" s="15">
        <f t="shared" si="12"/>
        <v>104.13325999266594</v>
      </c>
      <c r="U35" s="14">
        <v>1665.91</v>
      </c>
      <c r="V35" s="16">
        <f t="shared" si="8"/>
        <v>-246.05299999999988</v>
      </c>
      <c r="W35" s="17">
        <f t="shared" si="29"/>
        <v>85.230114471970282</v>
      </c>
    </row>
    <row r="36" spans="1:23" s="18" customFormat="1" ht="58.5" x14ac:dyDescent="0.25">
      <c r="A36" s="11">
        <f t="shared" si="30"/>
        <v>15</v>
      </c>
      <c r="B36" s="37" t="s">
        <v>90</v>
      </c>
      <c r="C36" s="13" t="s">
        <v>91</v>
      </c>
      <c r="D36" s="14">
        <v>66</v>
      </c>
      <c r="E36" s="14">
        <v>57</v>
      </c>
      <c r="F36" s="14">
        <f t="shared" si="10"/>
        <v>58.746999999999993</v>
      </c>
      <c r="G36" s="14">
        <v>2.31</v>
      </c>
      <c r="H36" s="14">
        <v>0.8</v>
      </c>
      <c r="I36" s="14">
        <v>6.4</v>
      </c>
      <c r="J36" s="14">
        <v>6.8559999999999999</v>
      </c>
      <c r="K36" s="14">
        <v>19.620999999999999</v>
      </c>
      <c r="L36" s="14">
        <v>8</v>
      </c>
      <c r="M36" s="14">
        <v>8.36</v>
      </c>
      <c r="N36" s="14">
        <v>3.2</v>
      </c>
      <c r="O36" s="14">
        <v>0</v>
      </c>
      <c r="P36" s="14">
        <v>1.6</v>
      </c>
      <c r="Q36" s="14">
        <v>0.8</v>
      </c>
      <c r="R36" s="14">
        <v>0.8</v>
      </c>
      <c r="S36" s="14">
        <f t="shared" si="11"/>
        <v>1.7469999999999928</v>
      </c>
      <c r="T36" s="15">
        <f t="shared" si="12"/>
        <v>103.06491228070173</v>
      </c>
      <c r="U36" s="14">
        <v>79.603999999999985</v>
      </c>
      <c r="V36" s="16">
        <f t="shared" si="8"/>
        <v>-20.856999999999992</v>
      </c>
      <c r="W36" s="17">
        <f t="shared" si="29"/>
        <v>73.799055323853082</v>
      </c>
    </row>
    <row r="37" spans="1:23" s="18" customFormat="1" ht="23.25" x14ac:dyDescent="0.25">
      <c r="A37" s="11">
        <f t="shared" si="30"/>
        <v>16</v>
      </c>
      <c r="B37" s="37" t="s">
        <v>92</v>
      </c>
      <c r="C37" s="13" t="s">
        <v>93</v>
      </c>
      <c r="D37" s="14">
        <f>SUM(D38:D41)</f>
        <v>54685</v>
      </c>
      <c r="E37" s="14">
        <f>SUM(E38:E41)</f>
        <v>48536</v>
      </c>
      <c r="F37" s="14">
        <f t="shared" si="10"/>
        <v>50674.131000000001</v>
      </c>
      <c r="G37" s="14">
        <f t="shared" ref="G37:N37" si="31">SUM(G38:G41)</f>
        <v>3851.0230000000001</v>
      </c>
      <c r="H37" s="14">
        <f t="shared" si="31"/>
        <v>3682.0369999999998</v>
      </c>
      <c r="I37" s="14">
        <f t="shared" si="31"/>
        <v>4308.1459999999997</v>
      </c>
      <c r="J37" s="14">
        <f t="shared" si="31"/>
        <v>4056.6779999999999</v>
      </c>
      <c r="K37" s="14">
        <f t="shared" si="31"/>
        <v>3995.0899999999997</v>
      </c>
      <c r="L37" s="14">
        <f t="shared" si="31"/>
        <v>4411.7259999999997</v>
      </c>
      <c r="M37" s="14">
        <f t="shared" si="31"/>
        <v>5027.527</v>
      </c>
      <c r="N37" s="14">
        <f t="shared" si="31"/>
        <v>4122.6899999999996</v>
      </c>
      <c r="O37" s="14">
        <f>SUM(O38:O41)</f>
        <v>4916.75</v>
      </c>
      <c r="P37" s="14">
        <f>SUM(P38:P41)</f>
        <v>4245.4649999999992</v>
      </c>
      <c r="Q37" s="14">
        <f>SUM(Q38:Q41)</f>
        <v>3855.9059999999999</v>
      </c>
      <c r="R37" s="14">
        <f>SUM(R38:R41)</f>
        <v>4201.0930000000008</v>
      </c>
      <c r="S37" s="14">
        <f t="shared" si="11"/>
        <v>2138.1310000000012</v>
      </c>
      <c r="T37" s="15">
        <f t="shared" si="12"/>
        <v>104.40524765122797</v>
      </c>
      <c r="U37" s="14">
        <f t="shared" ref="U37" si="32">SUM(U38:U41)</f>
        <v>50472.640999999989</v>
      </c>
      <c r="V37" s="16">
        <f t="shared" si="8"/>
        <v>201.49000000001251</v>
      </c>
      <c r="W37" s="17">
        <f t="shared" si="29"/>
        <v>100.39920637400373</v>
      </c>
    </row>
    <row r="38" spans="1:23" s="25" customFormat="1" ht="39" x14ac:dyDescent="0.25">
      <c r="A38" s="19" t="s">
        <v>94</v>
      </c>
      <c r="B38" s="38" t="s">
        <v>95</v>
      </c>
      <c r="C38" s="124" t="s">
        <v>96</v>
      </c>
      <c r="D38" s="21">
        <v>1500</v>
      </c>
      <c r="E38" s="21">
        <v>1395</v>
      </c>
      <c r="F38" s="21">
        <f t="shared" si="10"/>
        <v>1451.1540000000002</v>
      </c>
      <c r="G38" s="21">
        <v>105.012</v>
      </c>
      <c r="H38" s="21">
        <v>147.398</v>
      </c>
      <c r="I38" s="21">
        <v>133.4</v>
      </c>
      <c r="J38" s="21">
        <v>95.028000000000006</v>
      </c>
      <c r="K38" s="21">
        <v>102.74</v>
      </c>
      <c r="L38" s="21">
        <v>125.354</v>
      </c>
      <c r="M38" s="21">
        <v>152.02199999999999</v>
      </c>
      <c r="N38" s="21">
        <v>104.69</v>
      </c>
      <c r="O38" s="21">
        <v>108.65</v>
      </c>
      <c r="P38" s="21">
        <v>133.41999999999999</v>
      </c>
      <c r="Q38" s="21">
        <v>122.54</v>
      </c>
      <c r="R38" s="21">
        <v>120.9</v>
      </c>
      <c r="S38" s="21">
        <f t="shared" si="11"/>
        <v>56.154000000000224</v>
      </c>
      <c r="T38" s="22">
        <f t="shared" si="12"/>
        <v>104.02537634408604</v>
      </c>
      <c r="U38" s="21">
        <v>1413.6659999999999</v>
      </c>
      <c r="V38" s="23">
        <f t="shared" si="8"/>
        <v>37.488000000000284</v>
      </c>
      <c r="W38" s="24">
        <f t="shared" si="29"/>
        <v>102.65182864976595</v>
      </c>
    </row>
    <row r="39" spans="1:23" s="25" customFormat="1" ht="23.25" x14ac:dyDescent="0.25">
      <c r="A39" s="19" t="s">
        <v>97</v>
      </c>
      <c r="B39" s="39" t="s">
        <v>98</v>
      </c>
      <c r="C39" s="26" t="s">
        <v>99</v>
      </c>
      <c r="D39" s="21">
        <v>52000</v>
      </c>
      <c r="E39" s="21">
        <v>46260</v>
      </c>
      <c r="F39" s="21">
        <f t="shared" si="10"/>
        <v>48300.530999999995</v>
      </c>
      <c r="G39" s="21">
        <v>3685.0909999999999</v>
      </c>
      <c r="H39" s="21">
        <v>3425.6</v>
      </c>
      <c r="I39" s="21">
        <v>4089.7260000000001</v>
      </c>
      <c r="J39" s="21">
        <v>3878.43</v>
      </c>
      <c r="K39" s="21">
        <v>3807.6</v>
      </c>
      <c r="L39" s="21">
        <v>4224.9539999999997</v>
      </c>
      <c r="M39" s="21">
        <v>4756.41</v>
      </c>
      <c r="N39" s="21">
        <v>3958.5169999999998</v>
      </c>
      <c r="O39" s="21">
        <v>4748.9920000000002</v>
      </c>
      <c r="P39" s="21">
        <v>4032.1619999999998</v>
      </c>
      <c r="Q39" s="21">
        <v>3676.3989999999999</v>
      </c>
      <c r="R39" s="21">
        <v>4016.65</v>
      </c>
      <c r="S39" s="21">
        <f t="shared" si="11"/>
        <v>2040.5309999999954</v>
      </c>
      <c r="T39" s="22">
        <f t="shared" si="12"/>
        <v>104.41100518806743</v>
      </c>
      <c r="U39" s="21">
        <v>47964.592999999993</v>
      </c>
      <c r="V39" s="23">
        <f t="shared" si="8"/>
        <v>335.93800000000192</v>
      </c>
      <c r="W39" s="24">
        <f t="shared" si="29"/>
        <v>100.70038747123323</v>
      </c>
    </row>
    <row r="40" spans="1:23" s="25" customFormat="1" ht="39" x14ac:dyDescent="0.25">
      <c r="A40" s="19" t="s">
        <v>100</v>
      </c>
      <c r="B40" s="39" t="s">
        <v>101</v>
      </c>
      <c r="C40" s="26" t="s">
        <v>102</v>
      </c>
      <c r="D40" s="21">
        <v>1050</v>
      </c>
      <c r="E40" s="21">
        <v>806</v>
      </c>
      <c r="F40" s="21">
        <f t="shared" si="10"/>
        <v>839.78600000000006</v>
      </c>
      <c r="G40" s="21">
        <v>51.84</v>
      </c>
      <c r="H40" s="21">
        <v>100.85899999999999</v>
      </c>
      <c r="I40" s="21">
        <v>78.66</v>
      </c>
      <c r="J40" s="21">
        <v>75.38</v>
      </c>
      <c r="K40" s="21">
        <v>73.489999999999995</v>
      </c>
      <c r="L40" s="21">
        <v>61.417999999999999</v>
      </c>
      <c r="M40" s="21">
        <v>114.575</v>
      </c>
      <c r="N40" s="21">
        <v>41.313000000000002</v>
      </c>
      <c r="O40" s="21">
        <v>52.438000000000002</v>
      </c>
      <c r="P40" s="21">
        <v>76.263000000000005</v>
      </c>
      <c r="Q40" s="21">
        <v>56.067</v>
      </c>
      <c r="R40" s="21">
        <v>57.482999999999997</v>
      </c>
      <c r="S40" s="21">
        <f t="shared" si="11"/>
        <v>33.786000000000058</v>
      </c>
      <c r="T40" s="22">
        <f t="shared" si="12"/>
        <v>104.19181141439206</v>
      </c>
      <c r="U40" s="21">
        <v>953.16199999999992</v>
      </c>
      <c r="V40" s="23">
        <f t="shared" si="8"/>
        <v>-113.37599999999986</v>
      </c>
      <c r="W40" s="24">
        <f t="shared" si="29"/>
        <v>88.105274864083981</v>
      </c>
    </row>
    <row r="41" spans="1:23" s="25" customFormat="1" ht="78" x14ac:dyDescent="0.25">
      <c r="A41" s="19" t="s">
        <v>103</v>
      </c>
      <c r="B41" s="40" t="s">
        <v>104</v>
      </c>
      <c r="C41" s="26" t="s">
        <v>105</v>
      </c>
      <c r="D41" s="21">
        <v>135</v>
      </c>
      <c r="E41" s="21">
        <v>75</v>
      </c>
      <c r="F41" s="21">
        <f t="shared" si="10"/>
        <v>82.660000000000011</v>
      </c>
      <c r="G41" s="21">
        <v>9.08</v>
      </c>
      <c r="H41" s="21">
        <v>8.18</v>
      </c>
      <c r="I41" s="21">
        <v>6.36</v>
      </c>
      <c r="J41" s="21">
        <v>7.84</v>
      </c>
      <c r="K41" s="21">
        <v>11.26</v>
      </c>
      <c r="L41" s="21">
        <v>0</v>
      </c>
      <c r="M41" s="21">
        <v>4.5199999999999996</v>
      </c>
      <c r="N41" s="21">
        <v>18.170000000000002</v>
      </c>
      <c r="O41" s="21">
        <v>6.67</v>
      </c>
      <c r="P41" s="21">
        <v>3.62</v>
      </c>
      <c r="Q41" s="21">
        <v>0.9</v>
      </c>
      <c r="R41" s="21">
        <v>6.06</v>
      </c>
      <c r="S41" s="21">
        <f t="shared" si="11"/>
        <v>7.6600000000000108</v>
      </c>
      <c r="T41" s="22">
        <f t="shared" si="12"/>
        <v>110.21333333333334</v>
      </c>
      <c r="U41" s="21">
        <v>141.22</v>
      </c>
      <c r="V41" s="23">
        <f t="shared" si="8"/>
        <v>-58.559999999999988</v>
      </c>
      <c r="W41" s="24">
        <f t="shared" si="29"/>
        <v>58.532785724401649</v>
      </c>
    </row>
    <row r="42" spans="1:23" s="18" customFormat="1" ht="39" x14ac:dyDescent="0.25">
      <c r="A42" s="11">
        <v>17</v>
      </c>
      <c r="B42" s="35" t="s">
        <v>106</v>
      </c>
      <c r="C42" s="13" t="s">
        <v>107</v>
      </c>
      <c r="D42" s="14">
        <v>7035</v>
      </c>
      <c r="E42" s="14">
        <v>2010</v>
      </c>
      <c r="F42" s="14">
        <f t="shared" si="10"/>
        <v>2010</v>
      </c>
      <c r="G42" s="14">
        <v>0</v>
      </c>
      <c r="H42" s="14">
        <v>0</v>
      </c>
      <c r="I42" s="14">
        <v>0</v>
      </c>
      <c r="J42" s="14"/>
      <c r="K42" s="14"/>
      <c r="L42" s="14">
        <v>0</v>
      </c>
      <c r="M42" s="14">
        <v>1005</v>
      </c>
      <c r="N42" s="14">
        <v>0</v>
      </c>
      <c r="O42" s="14">
        <v>0</v>
      </c>
      <c r="P42" s="14">
        <v>1005</v>
      </c>
      <c r="Q42" s="14">
        <v>0</v>
      </c>
      <c r="R42" s="14">
        <v>0</v>
      </c>
      <c r="S42" s="14">
        <f t="shared" si="11"/>
        <v>0</v>
      </c>
      <c r="T42" s="15">
        <f t="shared" si="12"/>
        <v>100</v>
      </c>
      <c r="U42" s="14">
        <v>7035</v>
      </c>
      <c r="V42" s="16">
        <f t="shared" si="8"/>
        <v>-5025</v>
      </c>
      <c r="W42" s="17">
        <f t="shared" si="29"/>
        <v>28.571428571428569</v>
      </c>
    </row>
    <row r="43" spans="1:23" s="18" customFormat="1" ht="39" x14ac:dyDescent="0.25">
      <c r="A43" s="11">
        <v>18</v>
      </c>
      <c r="B43" s="35" t="s">
        <v>108</v>
      </c>
      <c r="C43" s="13" t="s">
        <v>109</v>
      </c>
      <c r="D43" s="14">
        <v>14000</v>
      </c>
      <c r="E43" s="14">
        <v>17900</v>
      </c>
      <c r="F43" s="14">
        <f t="shared" si="10"/>
        <v>18082.595999999998</v>
      </c>
      <c r="G43" s="14">
        <v>1098.663</v>
      </c>
      <c r="H43" s="14">
        <v>1187.5930000000001</v>
      </c>
      <c r="I43" s="14">
        <v>1672.4680000000001</v>
      </c>
      <c r="J43" s="14">
        <v>1801.9960000000001</v>
      </c>
      <c r="K43" s="14">
        <v>1657.6389999999999</v>
      </c>
      <c r="L43" s="14">
        <v>1632.5429999999999</v>
      </c>
      <c r="M43" s="14">
        <v>1792.912</v>
      </c>
      <c r="N43" s="14">
        <v>1266.2670000000001</v>
      </c>
      <c r="O43" s="14">
        <v>1733.491</v>
      </c>
      <c r="P43" s="14">
        <v>1875.249</v>
      </c>
      <c r="Q43" s="14">
        <v>1223.0630000000001</v>
      </c>
      <c r="R43" s="14">
        <v>1140.712</v>
      </c>
      <c r="S43" s="14">
        <f t="shared" si="11"/>
        <v>182.59599999999773</v>
      </c>
      <c r="T43" s="15">
        <f t="shared" si="12"/>
        <v>101.02008938547485</v>
      </c>
      <c r="U43" s="14">
        <v>12057.234999999999</v>
      </c>
      <c r="V43" s="16">
        <f t="shared" si="8"/>
        <v>6025.360999999999</v>
      </c>
      <c r="W43" s="17">
        <f t="shared" si="29"/>
        <v>149.97299132014928</v>
      </c>
    </row>
    <row r="44" spans="1:23" s="18" customFormat="1" ht="23.25" x14ac:dyDescent="0.25">
      <c r="A44" s="11">
        <f t="shared" ref="A44:A50" si="33">A43+1</f>
        <v>19</v>
      </c>
      <c r="B44" s="12" t="s">
        <v>110</v>
      </c>
      <c r="C44" s="13" t="s">
        <v>111</v>
      </c>
      <c r="D44" s="14">
        <v>675.02</v>
      </c>
      <c r="E44" s="14">
        <v>722.01499999999999</v>
      </c>
      <c r="F44" s="14">
        <f t="shared" si="10"/>
        <v>760.726</v>
      </c>
      <c r="G44" s="14">
        <v>11.548</v>
      </c>
      <c r="H44" s="14">
        <v>67.17</v>
      </c>
      <c r="I44" s="14">
        <v>41.317999999999998</v>
      </c>
      <c r="J44" s="14">
        <v>65.968000000000004</v>
      </c>
      <c r="K44" s="14">
        <v>67.691999999999993</v>
      </c>
      <c r="L44" s="14">
        <v>36.723999999999997</v>
      </c>
      <c r="M44" s="14">
        <v>193.364</v>
      </c>
      <c r="N44" s="14">
        <v>26.940999999999999</v>
      </c>
      <c r="O44" s="14">
        <v>40.735999999999997</v>
      </c>
      <c r="P44" s="14">
        <v>119.896</v>
      </c>
      <c r="Q44" s="14">
        <v>41.787999999999997</v>
      </c>
      <c r="R44" s="14">
        <v>47.581000000000003</v>
      </c>
      <c r="S44" s="14">
        <f t="shared" si="11"/>
        <v>38.711000000000013</v>
      </c>
      <c r="T44" s="15">
        <f t="shared" si="12"/>
        <v>105.3615229600493</v>
      </c>
      <c r="U44" s="14">
        <v>799.66199999999981</v>
      </c>
      <c r="V44" s="16">
        <f t="shared" si="8"/>
        <v>-38.935999999999808</v>
      </c>
      <c r="W44" s="17">
        <f t="shared" si="29"/>
        <v>95.130942823342892</v>
      </c>
    </row>
    <row r="45" spans="1:23" s="18" customFormat="1" ht="78" x14ac:dyDescent="0.25">
      <c r="A45" s="11">
        <f t="shared" si="33"/>
        <v>20</v>
      </c>
      <c r="B45" s="12" t="s">
        <v>112</v>
      </c>
      <c r="C45" s="13" t="s">
        <v>113</v>
      </c>
      <c r="D45" s="14">
        <v>43</v>
      </c>
      <c r="E45" s="14">
        <v>35.5</v>
      </c>
      <c r="F45" s="14">
        <f t="shared" si="10"/>
        <v>38.194000000000003</v>
      </c>
      <c r="G45" s="14">
        <v>0</v>
      </c>
      <c r="H45" s="14">
        <v>9.6530000000000005</v>
      </c>
      <c r="I45" s="14">
        <v>0.69499999999999995</v>
      </c>
      <c r="J45" s="14">
        <v>0.82699999999999996</v>
      </c>
      <c r="K45" s="14">
        <v>13.332000000000001</v>
      </c>
      <c r="L45" s="14">
        <v>0.39200000000000002</v>
      </c>
      <c r="M45" s="14">
        <v>0.314</v>
      </c>
      <c r="N45" s="14">
        <v>1.754</v>
      </c>
      <c r="O45" s="14">
        <v>0</v>
      </c>
      <c r="P45" s="14">
        <v>4.9000000000000004</v>
      </c>
      <c r="Q45" s="14">
        <v>3.6459999999999999</v>
      </c>
      <c r="R45" s="14">
        <v>2.681</v>
      </c>
      <c r="S45" s="14">
        <f t="shared" si="11"/>
        <v>2.6940000000000026</v>
      </c>
      <c r="T45" s="15">
        <f t="shared" si="12"/>
        <v>107.58873239436622</v>
      </c>
      <c r="U45" s="14">
        <v>41.303999999999995</v>
      </c>
      <c r="V45" s="16">
        <f t="shared" si="8"/>
        <v>-3.1099999999999923</v>
      </c>
      <c r="W45" s="17">
        <f t="shared" si="29"/>
        <v>92.470462909161355</v>
      </c>
    </row>
    <row r="46" spans="1:23" s="18" customFormat="1" ht="23.25" x14ac:dyDescent="0.25">
      <c r="A46" s="11">
        <f t="shared" si="33"/>
        <v>21</v>
      </c>
      <c r="B46" s="27" t="s">
        <v>114</v>
      </c>
      <c r="C46" s="41" t="s">
        <v>115</v>
      </c>
      <c r="D46" s="14">
        <v>500</v>
      </c>
      <c r="E46" s="14">
        <v>670</v>
      </c>
      <c r="F46" s="14">
        <f t="shared" si="10"/>
        <v>673.69499999999994</v>
      </c>
      <c r="G46" s="14">
        <v>0</v>
      </c>
      <c r="H46" s="14"/>
      <c r="I46" s="14">
        <v>0</v>
      </c>
      <c r="J46" s="14"/>
      <c r="K46" s="14"/>
      <c r="L46" s="14">
        <v>435.351</v>
      </c>
      <c r="M46" s="14">
        <v>0</v>
      </c>
      <c r="N46" s="14">
        <v>0</v>
      </c>
      <c r="O46" s="14">
        <v>0</v>
      </c>
      <c r="P46" s="14">
        <v>0</v>
      </c>
      <c r="Q46" s="14">
        <v>236.30799999999999</v>
      </c>
      <c r="R46" s="14">
        <v>2.036</v>
      </c>
      <c r="S46" s="14">
        <f t="shared" si="11"/>
        <v>3.6949999999999363</v>
      </c>
      <c r="T46" s="15">
        <f t="shared" si="12"/>
        <v>100.55149253731341</v>
      </c>
      <c r="U46" s="14">
        <v>498.221</v>
      </c>
      <c r="V46" s="16">
        <f t="shared" si="8"/>
        <v>175.47399999999993</v>
      </c>
      <c r="W46" s="17">
        <f t="shared" si="29"/>
        <v>135.22011316263263</v>
      </c>
    </row>
    <row r="47" spans="1:23" s="18" customFormat="1" ht="23.25" x14ac:dyDescent="0.25">
      <c r="A47" s="11">
        <f t="shared" si="33"/>
        <v>22</v>
      </c>
      <c r="B47" s="12" t="s">
        <v>78</v>
      </c>
      <c r="C47" s="13" t="s">
        <v>116</v>
      </c>
      <c r="D47" s="14">
        <v>1700</v>
      </c>
      <c r="E47" s="14">
        <v>20467.081999999999</v>
      </c>
      <c r="F47" s="14">
        <f t="shared" si="10"/>
        <v>21310.728000000003</v>
      </c>
      <c r="G47" s="14">
        <v>1821.1769999999999</v>
      </c>
      <c r="H47" s="14">
        <v>567.76099999999997</v>
      </c>
      <c r="I47" s="14">
        <v>735.09400000000005</v>
      </c>
      <c r="J47" s="14">
        <v>1343.0830000000001</v>
      </c>
      <c r="K47" s="14">
        <v>1663.97</v>
      </c>
      <c r="L47" s="14">
        <v>5534.8720000000003</v>
      </c>
      <c r="M47" s="14">
        <v>323.41199999999998</v>
      </c>
      <c r="N47" s="14">
        <v>630.43899999999996</v>
      </c>
      <c r="O47" s="14">
        <v>551.15499999999997</v>
      </c>
      <c r="P47" s="14">
        <v>4180.9589999999998</v>
      </c>
      <c r="Q47" s="14">
        <v>1534.268</v>
      </c>
      <c r="R47" s="14">
        <v>2424.538</v>
      </c>
      <c r="S47" s="14">
        <f t="shared" si="11"/>
        <v>843.64600000000428</v>
      </c>
      <c r="T47" s="15">
        <f t="shared" si="12"/>
        <v>104.12196521223692</v>
      </c>
      <c r="U47" s="14">
        <v>7930.4249999999993</v>
      </c>
      <c r="V47" s="16">
        <f t="shared" si="8"/>
        <v>13380.303000000004</v>
      </c>
      <c r="W47" s="17">
        <f t="shared" si="29"/>
        <v>268.72113411324119</v>
      </c>
    </row>
    <row r="48" spans="1:23" s="18" customFormat="1" ht="117" x14ac:dyDescent="0.25">
      <c r="A48" s="11">
        <f t="shared" si="33"/>
        <v>23</v>
      </c>
      <c r="B48" s="12" t="s">
        <v>117</v>
      </c>
      <c r="C48" s="13" t="s">
        <v>118</v>
      </c>
      <c r="D48" s="14">
        <v>2500</v>
      </c>
      <c r="E48" s="14">
        <v>10579</v>
      </c>
      <c r="F48" s="14">
        <f t="shared" si="10"/>
        <v>10750.903</v>
      </c>
      <c r="G48" s="14">
        <v>69.647000000000006</v>
      </c>
      <c r="H48" s="14">
        <v>102.44799999999999</v>
      </c>
      <c r="I48" s="14">
        <v>78.858999999999995</v>
      </c>
      <c r="J48" s="14">
        <v>208.977</v>
      </c>
      <c r="K48" s="14">
        <v>459.92700000000002</v>
      </c>
      <c r="L48" s="14">
        <v>679.62599999999998</v>
      </c>
      <c r="M48" s="14">
        <v>409.46300000000002</v>
      </c>
      <c r="N48" s="14">
        <v>909.00699999999995</v>
      </c>
      <c r="O48" s="14">
        <v>264.36599999999999</v>
      </c>
      <c r="P48" s="14">
        <v>1873.491</v>
      </c>
      <c r="Q48" s="14">
        <v>4572.3890000000001</v>
      </c>
      <c r="R48" s="14">
        <v>1122.703</v>
      </c>
      <c r="S48" s="14">
        <f t="shared" si="11"/>
        <v>171.90300000000025</v>
      </c>
      <c r="T48" s="15">
        <f t="shared" si="12"/>
        <v>101.6249456470366</v>
      </c>
      <c r="U48" s="14">
        <v>5779.9250000000002</v>
      </c>
      <c r="V48" s="16">
        <f t="shared" si="8"/>
        <v>4970.9780000000001</v>
      </c>
      <c r="W48" s="17">
        <f t="shared" si="29"/>
        <v>186.00419555617071</v>
      </c>
    </row>
    <row r="49" spans="1:23" s="18" customFormat="1" ht="58.5" x14ac:dyDescent="0.25">
      <c r="A49" s="11">
        <f t="shared" si="33"/>
        <v>24</v>
      </c>
      <c r="B49" s="12" t="s">
        <v>119</v>
      </c>
      <c r="C49" s="13" t="s">
        <v>120</v>
      </c>
      <c r="D49" s="14">
        <v>8.5</v>
      </c>
      <c r="E49" s="14">
        <v>85.564999999999998</v>
      </c>
      <c r="F49" s="14">
        <f t="shared" si="10"/>
        <v>86.546999999999997</v>
      </c>
      <c r="G49" s="14">
        <v>0.64500000000000002</v>
      </c>
      <c r="H49" s="14">
        <v>75.531999999999996</v>
      </c>
      <c r="I49" s="14">
        <v>0</v>
      </c>
      <c r="J49" s="14">
        <v>9.4580000000000002</v>
      </c>
      <c r="K49" s="14"/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0.91200000000000003</v>
      </c>
      <c r="S49" s="14">
        <f t="shared" si="11"/>
        <v>0.98199999999999932</v>
      </c>
      <c r="T49" s="15">
        <f t="shared" si="12"/>
        <v>101.14766551744287</v>
      </c>
      <c r="U49" s="14">
        <v>8.4089999999999989</v>
      </c>
      <c r="V49" s="16">
        <f t="shared" si="8"/>
        <v>78.138000000000005</v>
      </c>
      <c r="W49" s="17">
        <f t="shared" si="29"/>
        <v>1029.2186942561543</v>
      </c>
    </row>
    <row r="50" spans="1:23" s="18" customFormat="1" ht="39" x14ac:dyDescent="0.25">
      <c r="A50" s="11">
        <f t="shared" si="33"/>
        <v>25</v>
      </c>
      <c r="B50" s="12" t="s">
        <v>121</v>
      </c>
      <c r="C50" s="13" t="s">
        <v>122</v>
      </c>
      <c r="D50" s="14">
        <v>0.1</v>
      </c>
      <c r="E50" s="14">
        <v>0</v>
      </c>
      <c r="F50" s="14">
        <f t="shared" si="10"/>
        <v>0</v>
      </c>
      <c r="G50" s="14">
        <v>0</v>
      </c>
      <c r="H50" s="14"/>
      <c r="I50" s="14">
        <v>0</v>
      </c>
      <c r="J50" s="14"/>
      <c r="K50" s="14"/>
      <c r="L50" s="14">
        <v>0</v>
      </c>
      <c r="M50" s="14"/>
      <c r="N50" s="14">
        <v>0</v>
      </c>
      <c r="O50" s="14"/>
      <c r="P50" s="14">
        <v>0</v>
      </c>
      <c r="Q50" s="14">
        <v>0</v>
      </c>
      <c r="R50" s="14">
        <v>0</v>
      </c>
      <c r="S50" s="14">
        <f t="shared" si="11"/>
        <v>0</v>
      </c>
      <c r="T50" s="15"/>
      <c r="U50" s="14">
        <v>4.0000000000000001E-3</v>
      </c>
      <c r="V50" s="16">
        <f t="shared" si="8"/>
        <v>-4.0000000000000001E-3</v>
      </c>
      <c r="W50" s="17"/>
    </row>
    <row r="51" spans="1:23" s="46" customFormat="1" ht="33" customHeight="1" x14ac:dyDescent="0.3">
      <c r="A51" s="149" t="s">
        <v>123</v>
      </c>
      <c r="B51" s="149"/>
      <c r="C51" s="149"/>
      <c r="D51" s="42">
        <f>D7+D8+D9+D14+D22+D28+D29+D30+D31+D32+D33+D34+D37+D43+D44+D45+D46+D47+D48+D50+D49+D36+D35+D42</f>
        <v>6249303.0779999988</v>
      </c>
      <c r="E51" s="42">
        <f>E7+E8+E9+E14+E22+E28+E29+E30+E31+E32+E33+E34+E37+E43+E44+E45+E46+E47+E48+E50+E49+E36+E35+E42</f>
        <v>6573733.9560000002</v>
      </c>
      <c r="F51" s="42">
        <f t="shared" si="10"/>
        <v>6790442.6410000008</v>
      </c>
      <c r="G51" s="42">
        <f t="shared" ref="G51:L51" si="34">G7+G8+G9+G14+G22+G28+G29+G30+G31+G32+G33+G34+G37+G43+G44+G45+G46+G47+G48+G50+G49+G36+G35+G21</f>
        <v>508078.70500000002</v>
      </c>
      <c r="H51" s="42">
        <f t="shared" si="34"/>
        <v>539626.52099999995</v>
      </c>
      <c r="I51" s="42">
        <f t="shared" si="34"/>
        <v>467582.87800000003</v>
      </c>
      <c r="J51" s="42">
        <f t="shared" si="34"/>
        <v>584664.69099999999</v>
      </c>
      <c r="K51" s="42">
        <f t="shared" si="34"/>
        <v>554426.73200000008</v>
      </c>
      <c r="L51" s="42">
        <f t="shared" si="34"/>
        <v>529850.82200000004</v>
      </c>
      <c r="M51" s="42">
        <f t="shared" ref="M51:R51" si="35">M7+M8+M9+M14+M22+M28+M29+M30+M31+M32+M33+M34+M37+M43+M44+M45+M46+M47+M48+M50+M49+M36+M35+M21+M42</f>
        <v>647533.69200000004</v>
      </c>
      <c r="N51" s="42">
        <f t="shared" si="35"/>
        <v>575682.92099999986</v>
      </c>
      <c r="O51" s="42">
        <f t="shared" si="35"/>
        <v>503637.32</v>
      </c>
      <c r="P51" s="42">
        <f t="shared" si="35"/>
        <v>630401.25699999987</v>
      </c>
      <c r="Q51" s="42">
        <f t="shared" si="35"/>
        <v>589268.2779999997</v>
      </c>
      <c r="R51" s="42">
        <f t="shared" si="35"/>
        <v>659688.82400000002</v>
      </c>
      <c r="S51" s="42">
        <f t="shared" si="11"/>
        <v>216708.68500000052</v>
      </c>
      <c r="T51" s="43">
        <f t="shared" si="12"/>
        <v>103.29658435297956</v>
      </c>
      <c r="U51" s="42">
        <f>U7+U8+U9+U14+U22+U28+U29+U30+U31+U32+U33+U34+U37+U43+U44+U45+U46+U47+U48+U50+U49+U36+U35+U21+U42</f>
        <v>5767651.2489999998</v>
      </c>
      <c r="V51" s="44">
        <f t="shared" si="8"/>
        <v>1022791.3920000009</v>
      </c>
      <c r="W51" s="45">
        <f>F51/U51*100</f>
        <v>117.73323919641176</v>
      </c>
    </row>
    <row r="52" spans="1:23" s="51" customFormat="1" ht="37.5" x14ac:dyDescent="0.25">
      <c r="A52" s="47">
        <v>1</v>
      </c>
      <c r="B52" s="130" t="s">
        <v>124</v>
      </c>
      <c r="C52" s="49" t="s">
        <v>125</v>
      </c>
      <c r="D52" s="50"/>
      <c r="E52" s="50">
        <v>41214.199999999997</v>
      </c>
      <c r="F52" s="14">
        <f>SUM(G52:R52)</f>
        <v>17474.025999999998</v>
      </c>
      <c r="G52" s="14"/>
      <c r="H52" s="14"/>
      <c r="I52" s="14"/>
      <c r="J52" s="14"/>
      <c r="K52" s="14"/>
      <c r="L52" s="14"/>
      <c r="M52" s="14"/>
      <c r="N52" s="14"/>
      <c r="O52" s="14"/>
      <c r="P52" s="14">
        <v>13738.1</v>
      </c>
      <c r="Q52" s="14">
        <v>13738.1</v>
      </c>
      <c r="R52" s="14">
        <v>-10002.174000000001</v>
      </c>
      <c r="S52" s="14">
        <f t="shared" si="11"/>
        <v>-23740.173999999999</v>
      </c>
      <c r="T52" s="15">
        <f t="shared" si="12"/>
        <v>42.398071538450338</v>
      </c>
      <c r="U52" s="14"/>
      <c r="V52" s="16"/>
      <c r="W52" s="17"/>
    </row>
    <row r="53" spans="1:23" s="51" customFormat="1" ht="37.5" x14ac:dyDescent="0.25">
      <c r="A53" s="47">
        <f>A52+1</f>
        <v>2</v>
      </c>
      <c r="B53" s="130" t="s">
        <v>232</v>
      </c>
      <c r="C53" s="49" t="s">
        <v>126</v>
      </c>
      <c r="D53" s="50"/>
      <c r="E53" s="50"/>
      <c r="F53" s="14">
        <f t="shared" si="10"/>
        <v>0</v>
      </c>
      <c r="G53" s="14"/>
      <c r="H53" s="14"/>
      <c r="I53" s="14"/>
      <c r="J53" s="14"/>
      <c r="K53" s="14"/>
      <c r="L53" s="14"/>
      <c r="M53" s="14"/>
      <c r="N53" s="14"/>
      <c r="O53" s="14"/>
      <c r="P53" s="14">
        <v>0</v>
      </c>
      <c r="Q53" s="14">
        <v>0</v>
      </c>
      <c r="R53" s="14"/>
      <c r="S53" s="14">
        <f t="shared" si="11"/>
        <v>0</v>
      </c>
      <c r="T53" s="15"/>
      <c r="U53" s="14">
        <v>15769.413</v>
      </c>
      <c r="V53" s="16">
        <f>F53-U53</f>
        <v>-15769.413</v>
      </c>
      <c r="W53" s="17"/>
    </row>
    <row r="54" spans="1:23" s="51" customFormat="1" ht="93.75" x14ac:dyDescent="0.25">
      <c r="A54" s="47">
        <f>A53+1</f>
        <v>3</v>
      </c>
      <c r="B54" s="130" t="s">
        <v>127</v>
      </c>
      <c r="C54" s="49" t="s">
        <v>128</v>
      </c>
      <c r="D54" s="50"/>
      <c r="E54" s="50">
        <v>13299</v>
      </c>
      <c r="F54" s="14">
        <f t="shared" si="10"/>
        <v>7662.3499999999995</v>
      </c>
      <c r="G54" s="14"/>
      <c r="H54" s="14"/>
      <c r="I54" s="14"/>
      <c r="J54" s="14"/>
      <c r="K54" s="14"/>
      <c r="L54" s="14">
        <v>5960.1</v>
      </c>
      <c r="M54" s="14">
        <v>3669.5</v>
      </c>
      <c r="N54" s="14">
        <v>3669.3989999999999</v>
      </c>
      <c r="O54" s="14">
        <v>0</v>
      </c>
      <c r="P54" s="14">
        <v>0</v>
      </c>
      <c r="Q54" s="14">
        <v>0</v>
      </c>
      <c r="R54" s="14">
        <v>-5636.6490000000003</v>
      </c>
      <c r="S54" s="14">
        <f t="shared" si="11"/>
        <v>-5636.6500000000005</v>
      </c>
      <c r="T54" s="15">
        <f t="shared" si="12"/>
        <v>57.615986164373254</v>
      </c>
      <c r="U54" s="14">
        <v>0</v>
      </c>
      <c r="V54" s="16">
        <f>F54-U54</f>
        <v>7662.3499999999995</v>
      </c>
      <c r="W54" s="17"/>
    </row>
    <row r="55" spans="1:23" s="51" customFormat="1" ht="37.5" x14ac:dyDescent="0.25">
      <c r="A55" s="47">
        <f>A54+1</f>
        <v>4</v>
      </c>
      <c r="B55" s="130" t="s">
        <v>129</v>
      </c>
      <c r="C55" s="49" t="s">
        <v>130</v>
      </c>
      <c r="D55" s="50"/>
      <c r="E55" s="50"/>
      <c r="F55" s="14">
        <f t="shared" si="10"/>
        <v>0</v>
      </c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>
        <f t="shared" si="11"/>
        <v>0</v>
      </c>
      <c r="T55" s="15"/>
      <c r="U55" s="14">
        <v>837.65499999999997</v>
      </c>
      <c r="V55" s="16">
        <f>F55-U55</f>
        <v>-837.65499999999997</v>
      </c>
      <c r="W55" s="17">
        <f>F55/U55*100</f>
        <v>0</v>
      </c>
    </row>
    <row r="56" spans="1:23" s="51" customFormat="1" ht="23.25" x14ac:dyDescent="0.25">
      <c r="A56" s="47">
        <f t="shared" ref="A56:A73" si="36">A55+1</f>
        <v>5</v>
      </c>
      <c r="B56" s="130" t="s">
        <v>131</v>
      </c>
      <c r="C56" s="49" t="s">
        <v>132</v>
      </c>
      <c r="D56" s="50">
        <v>599998.4</v>
      </c>
      <c r="E56" s="50">
        <v>898950.2</v>
      </c>
      <c r="F56" s="14">
        <f t="shared" si="10"/>
        <v>898950.20000000007</v>
      </c>
      <c r="G56" s="14">
        <v>68639.8</v>
      </c>
      <c r="H56" s="14">
        <v>68639.8</v>
      </c>
      <c r="I56" s="14">
        <v>68639.8</v>
      </c>
      <c r="J56" s="14">
        <v>68639.8</v>
      </c>
      <c r="K56" s="14">
        <v>87479.8</v>
      </c>
      <c r="L56" s="14">
        <v>175079.6</v>
      </c>
      <c r="M56" s="14">
        <v>31439.9</v>
      </c>
      <c r="N56" s="14">
        <v>31439.9</v>
      </c>
      <c r="O56" s="14">
        <v>74738</v>
      </c>
      <c r="P56" s="14">
        <v>74738</v>
      </c>
      <c r="Q56" s="14">
        <v>74738</v>
      </c>
      <c r="R56" s="14">
        <v>74737.8</v>
      </c>
      <c r="S56" s="14">
        <f t="shared" si="11"/>
        <v>0</v>
      </c>
      <c r="T56" s="15">
        <f t="shared" si="12"/>
        <v>100.00000000000003</v>
      </c>
      <c r="U56" s="14">
        <v>879086.1</v>
      </c>
      <c r="V56" s="16">
        <f>F56-U56</f>
        <v>19864.100000000093</v>
      </c>
      <c r="W56" s="17">
        <f>F56/U56*100</f>
        <v>102.25963076881777</v>
      </c>
    </row>
    <row r="57" spans="1:23" s="51" customFormat="1" ht="37.5" x14ac:dyDescent="0.25">
      <c r="A57" s="47">
        <f t="shared" si="36"/>
        <v>6</v>
      </c>
      <c r="B57" s="130" t="s">
        <v>133</v>
      </c>
      <c r="C57" s="49" t="s">
        <v>134</v>
      </c>
      <c r="D57" s="50"/>
      <c r="E57" s="50">
        <v>3529.8</v>
      </c>
      <c r="F57" s="14">
        <f t="shared" si="10"/>
        <v>3529.8</v>
      </c>
      <c r="G57" s="14">
        <v>353</v>
      </c>
      <c r="H57" s="14">
        <v>353</v>
      </c>
      <c r="I57" s="14">
        <v>353</v>
      </c>
      <c r="J57" s="14">
        <v>353</v>
      </c>
      <c r="K57" s="14">
        <v>353</v>
      </c>
      <c r="L57" s="14">
        <v>353</v>
      </c>
      <c r="M57" s="14">
        <v>0</v>
      </c>
      <c r="N57" s="14"/>
      <c r="O57" s="14">
        <v>353</v>
      </c>
      <c r="P57" s="14">
        <v>353</v>
      </c>
      <c r="Q57" s="14">
        <v>353</v>
      </c>
      <c r="R57" s="14">
        <v>352.8</v>
      </c>
      <c r="S57" s="14">
        <f t="shared" si="11"/>
        <v>0</v>
      </c>
      <c r="T57" s="15">
        <f t="shared" si="12"/>
        <v>100</v>
      </c>
      <c r="U57" s="14"/>
      <c r="V57" s="16">
        <f>F57-U57</f>
        <v>3529.8</v>
      </c>
      <c r="W57" s="17"/>
    </row>
    <row r="58" spans="1:23" s="51" customFormat="1" ht="56.25" x14ac:dyDescent="0.25">
      <c r="A58" s="47">
        <f t="shared" si="36"/>
        <v>7</v>
      </c>
      <c r="B58" s="130" t="s">
        <v>135</v>
      </c>
      <c r="C58" s="49" t="s">
        <v>136</v>
      </c>
      <c r="D58" s="50"/>
      <c r="E58" s="50"/>
      <c r="F58" s="14">
        <f t="shared" si="10"/>
        <v>0</v>
      </c>
      <c r="G58" s="14"/>
      <c r="H58" s="14"/>
      <c r="I58" s="14"/>
      <c r="J58" s="14"/>
      <c r="K58" s="14"/>
      <c r="L58" s="14"/>
      <c r="M58" s="14"/>
      <c r="N58" s="14"/>
      <c r="O58" s="14"/>
      <c r="P58" s="14">
        <v>0</v>
      </c>
      <c r="Q58" s="14">
        <v>0</v>
      </c>
      <c r="R58" s="14"/>
      <c r="S58" s="14">
        <f t="shared" si="11"/>
        <v>0</v>
      </c>
      <c r="T58" s="15"/>
      <c r="U58" s="14">
        <v>1788</v>
      </c>
      <c r="V58" s="16"/>
      <c r="W58" s="17"/>
    </row>
    <row r="59" spans="1:23" s="51" customFormat="1" ht="56.25" x14ac:dyDescent="0.25">
      <c r="A59" s="47">
        <f t="shared" si="36"/>
        <v>8</v>
      </c>
      <c r="B59" s="130" t="s">
        <v>137</v>
      </c>
      <c r="C59" s="49" t="s">
        <v>138</v>
      </c>
      <c r="D59" s="50"/>
      <c r="E59" s="50">
        <v>25364.7</v>
      </c>
      <c r="F59" s="14">
        <f t="shared" si="10"/>
        <v>19276.107999999997</v>
      </c>
      <c r="G59" s="14"/>
      <c r="H59" s="14"/>
      <c r="I59" s="14"/>
      <c r="J59" s="14"/>
      <c r="K59" s="14">
        <v>7165.2</v>
      </c>
      <c r="L59" s="14">
        <v>7165.2</v>
      </c>
      <c r="M59" s="14">
        <v>7165.2</v>
      </c>
      <c r="N59" s="14">
        <v>3869.1</v>
      </c>
      <c r="O59" s="14">
        <v>0</v>
      </c>
      <c r="P59" s="14">
        <v>0</v>
      </c>
      <c r="Q59" s="14">
        <v>0</v>
      </c>
      <c r="R59" s="14">
        <v>-6088.5919999999996</v>
      </c>
      <c r="S59" s="14">
        <f t="shared" si="11"/>
        <v>-6088.5920000000042</v>
      </c>
      <c r="T59" s="15">
        <f t="shared" si="12"/>
        <v>75.995805193832354</v>
      </c>
      <c r="U59" s="14"/>
      <c r="V59" s="16">
        <f t="shared" ref="V59:V82" si="37">F59-U59</f>
        <v>19276.107999999997</v>
      </c>
      <c r="W59" s="17"/>
    </row>
    <row r="60" spans="1:23" s="51" customFormat="1" ht="37.5" x14ac:dyDescent="0.25">
      <c r="A60" s="47">
        <f t="shared" si="36"/>
        <v>9</v>
      </c>
      <c r="B60" s="130" t="s">
        <v>139</v>
      </c>
      <c r="C60" s="49" t="s">
        <v>140</v>
      </c>
      <c r="D60" s="50"/>
      <c r="E60" s="50">
        <v>90822.1</v>
      </c>
      <c r="F60" s="14">
        <f t="shared" si="10"/>
        <v>86715.747999999992</v>
      </c>
      <c r="G60" s="14">
        <v>6048.4</v>
      </c>
      <c r="H60" s="14">
        <v>6377</v>
      </c>
      <c r="I60" s="14">
        <v>6212.7</v>
      </c>
      <c r="J60" s="14">
        <v>6212.7</v>
      </c>
      <c r="K60" s="14">
        <v>6212.7</v>
      </c>
      <c r="L60" s="14">
        <v>6218.5</v>
      </c>
      <c r="M60" s="14">
        <v>0</v>
      </c>
      <c r="N60" s="14">
        <v>845.3</v>
      </c>
      <c r="O60" s="14">
        <v>13173.7</v>
      </c>
      <c r="P60" s="14">
        <v>13173.7</v>
      </c>
      <c r="Q60" s="14">
        <v>13173.7</v>
      </c>
      <c r="R60" s="14">
        <v>9067.348</v>
      </c>
      <c r="S60" s="14">
        <f t="shared" si="11"/>
        <v>-4106.3520000000135</v>
      </c>
      <c r="T60" s="15">
        <f t="shared" si="12"/>
        <v>95.478686354973064</v>
      </c>
      <c r="U60" s="14"/>
      <c r="V60" s="16">
        <f t="shared" si="37"/>
        <v>86715.747999999992</v>
      </c>
      <c r="W60" s="17"/>
    </row>
    <row r="61" spans="1:23" s="51" customFormat="1" ht="23.25" x14ac:dyDescent="0.25">
      <c r="A61" s="47">
        <f t="shared" si="36"/>
        <v>10</v>
      </c>
      <c r="B61" s="130" t="s">
        <v>141</v>
      </c>
      <c r="C61" s="49" t="s">
        <v>142</v>
      </c>
      <c r="D61" s="50"/>
      <c r="E61" s="50">
        <v>1795.681</v>
      </c>
      <c r="F61" s="14">
        <f t="shared" si="10"/>
        <v>1795.681</v>
      </c>
      <c r="G61" s="14"/>
      <c r="H61" s="14"/>
      <c r="I61" s="14">
        <v>337.25700000000001</v>
      </c>
      <c r="J61" s="14">
        <v>667.202</v>
      </c>
      <c r="K61" s="14">
        <v>791.22199999999998</v>
      </c>
      <c r="L61" s="14"/>
      <c r="M61" s="14">
        <v>0</v>
      </c>
      <c r="N61" s="14"/>
      <c r="O61" s="14">
        <v>0</v>
      </c>
      <c r="P61" s="14">
        <v>0</v>
      </c>
      <c r="Q61" s="14">
        <v>0</v>
      </c>
      <c r="R61" s="14"/>
      <c r="S61" s="14">
        <f t="shared" si="11"/>
        <v>0</v>
      </c>
      <c r="T61" s="15">
        <f t="shared" si="12"/>
        <v>100</v>
      </c>
      <c r="U61" s="14">
        <v>6100.2819999999992</v>
      </c>
      <c r="V61" s="16">
        <f t="shared" si="37"/>
        <v>-4304.6009999999987</v>
      </c>
      <c r="W61" s="17">
        <f>F61/U61*100</f>
        <v>29.436032629311239</v>
      </c>
    </row>
    <row r="62" spans="1:23" s="51" customFormat="1" ht="243.75" x14ac:dyDescent="0.25">
      <c r="A62" s="47">
        <f t="shared" si="36"/>
        <v>11</v>
      </c>
      <c r="B62" s="130" t="s">
        <v>143</v>
      </c>
      <c r="C62" s="49" t="s">
        <v>144</v>
      </c>
      <c r="D62" s="50"/>
      <c r="E62" s="50">
        <v>193173.416</v>
      </c>
      <c r="F62" s="14">
        <f t="shared" si="10"/>
        <v>193172.61</v>
      </c>
      <c r="G62" s="14"/>
      <c r="H62" s="14"/>
      <c r="I62" s="14"/>
      <c r="J62" s="14"/>
      <c r="K62" s="14"/>
      <c r="L62" s="14"/>
      <c r="M62" s="14"/>
      <c r="N62" s="14">
        <v>44792.362999999998</v>
      </c>
      <c r="O62" s="14">
        <v>92617.729000000007</v>
      </c>
      <c r="P62" s="14">
        <v>0</v>
      </c>
      <c r="Q62" s="14">
        <v>-480.85</v>
      </c>
      <c r="R62" s="14">
        <v>56243.368000000002</v>
      </c>
      <c r="S62" s="14">
        <f t="shared" si="11"/>
        <v>-0.8060000000114087</v>
      </c>
      <c r="T62" s="15">
        <f t="shared" si="12"/>
        <v>99.999582758323228</v>
      </c>
      <c r="U62" s="14"/>
      <c r="V62" s="16">
        <f t="shared" si="37"/>
        <v>193172.61</v>
      </c>
      <c r="W62" s="17"/>
    </row>
    <row r="63" spans="1:23" s="51" customFormat="1" ht="243.75" x14ac:dyDescent="0.25">
      <c r="A63" s="47">
        <f t="shared" si="36"/>
        <v>12</v>
      </c>
      <c r="B63" s="130" t="s">
        <v>145</v>
      </c>
      <c r="C63" s="49">
        <v>41050400</v>
      </c>
      <c r="D63" s="50"/>
      <c r="E63" s="50"/>
      <c r="F63" s="14">
        <f t="shared" si="10"/>
        <v>0</v>
      </c>
      <c r="G63" s="14"/>
      <c r="H63" s="14"/>
      <c r="I63" s="14"/>
      <c r="J63" s="14"/>
      <c r="K63" s="14"/>
      <c r="L63" s="14"/>
      <c r="M63" s="14"/>
      <c r="N63" s="14"/>
      <c r="O63" s="14">
        <v>0</v>
      </c>
      <c r="P63" s="14">
        <v>0</v>
      </c>
      <c r="Q63" s="14">
        <v>0</v>
      </c>
      <c r="R63" s="14"/>
      <c r="S63" s="14">
        <f t="shared" si="11"/>
        <v>0</v>
      </c>
      <c r="T63" s="15"/>
      <c r="U63" s="14">
        <v>142653.745</v>
      </c>
      <c r="V63" s="16">
        <f t="shared" si="37"/>
        <v>-142653.745</v>
      </c>
      <c r="W63" s="17">
        <f>F63/U63*100</f>
        <v>0</v>
      </c>
    </row>
    <row r="64" spans="1:23" s="51" customFormat="1" ht="168.75" x14ac:dyDescent="0.25">
      <c r="A64" s="47">
        <f t="shared" si="36"/>
        <v>13</v>
      </c>
      <c r="B64" s="130" t="s">
        <v>146</v>
      </c>
      <c r="C64" s="49">
        <v>41050500</v>
      </c>
      <c r="D64" s="50"/>
      <c r="E64" s="50"/>
      <c r="F64" s="14">
        <f t="shared" si="10"/>
        <v>0</v>
      </c>
      <c r="G64" s="14"/>
      <c r="H64" s="14"/>
      <c r="I64" s="14"/>
      <c r="J64" s="14"/>
      <c r="K64" s="14"/>
      <c r="L64" s="14"/>
      <c r="M64" s="14"/>
      <c r="N64" s="14"/>
      <c r="O64" s="14">
        <v>0</v>
      </c>
      <c r="P64" s="14">
        <v>0</v>
      </c>
      <c r="Q64" s="14">
        <v>0</v>
      </c>
      <c r="R64" s="14"/>
      <c r="S64" s="14">
        <f t="shared" si="11"/>
        <v>0</v>
      </c>
      <c r="T64" s="15"/>
      <c r="U64" s="14">
        <v>10206.209999999999</v>
      </c>
      <c r="V64" s="16">
        <f t="shared" si="37"/>
        <v>-10206.209999999999</v>
      </c>
      <c r="W64" s="17">
        <f>F64/U64*100</f>
        <v>0</v>
      </c>
    </row>
    <row r="65" spans="1:23" s="51" customFormat="1" ht="225" x14ac:dyDescent="0.25">
      <c r="A65" s="47">
        <f t="shared" si="36"/>
        <v>14</v>
      </c>
      <c r="B65" s="130" t="s">
        <v>147</v>
      </c>
      <c r="C65" s="49">
        <v>41050600</v>
      </c>
      <c r="D65" s="50"/>
      <c r="E65" s="50"/>
      <c r="F65" s="14">
        <f t="shared" si="10"/>
        <v>0</v>
      </c>
      <c r="G65" s="14"/>
      <c r="H65" s="14"/>
      <c r="I65" s="14"/>
      <c r="J65" s="14"/>
      <c r="K65" s="14"/>
      <c r="L65" s="14"/>
      <c r="M65" s="14"/>
      <c r="N65" s="14"/>
      <c r="O65" s="14">
        <v>0</v>
      </c>
      <c r="P65" s="14">
        <v>0</v>
      </c>
      <c r="Q65" s="14">
        <v>0</v>
      </c>
      <c r="R65" s="14"/>
      <c r="S65" s="14">
        <f t="shared" si="11"/>
        <v>0</v>
      </c>
      <c r="T65" s="15"/>
      <c r="U65" s="14">
        <v>71206.25</v>
      </c>
      <c r="V65" s="16">
        <f t="shared" si="37"/>
        <v>-71206.25</v>
      </c>
      <c r="W65" s="17">
        <f>F65/U65*100</f>
        <v>0</v>
      </c>
    </row>
    <row r="66" spans="1:23" s="51" customFormat="1" ht="93.75" x14ac:dyDescent="0.25">
      <c r="A66" s="47">
        <f t="shared" si="36"/>
        <v>15</v>
      </c>
      <c r="B66" s="130" t="s">
        <v>148</v>
      </c>
      <c r="C66" s="52" t="s">
        <v>149</v>
      </c>
      <c r="D66" s="50"/>
      <c r="E66" s="50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>
        <f t="shared" si="11"/>
        <v>0</v>
      </c>
      <c r="T66" s="15"/>
      <c r="U66" s="14">
        <v>7544.902000000001</v>
      </c>
      <c r="V66" s="16">
        <f t="shared" si="37"/>
        <v>-7544.902000000001</v>
      </c>
      <c r="W66" s="17"/>
    </row>
    <row r="67" spans="1:23" s="51" customFormat="1" ht="37.5" x14ac:dyDescent="0.25">
      <c r="A67" s="47">
        <f t="shared" si="36"/>
        <v>16</v>
      </c>
      <c r="B67" s="131" t="s">
        <v>150</v>
      </c>
      <c r="C67" s="52" t="s">
        <v>151</v>
      </c>
      <c r="D67" s="50">
        <v>18676.11</v>
      </c>
      <c r="E67" s="50">
        <v>22482.31</v>
      </c>
      <c r="F67" s="14">
        <f t="shared" si="10"/>
        <v>22426.262000000002</v>
      </c>
      <c r="G67" s="14">
        <v>2136.527</v>
      </c>
      <c r="H67" s="14">
        <v>2136.527</v>
      </c>
      <c r="I67" s="14">
        <v>2136.527</v>
      </c>
      <c r="J67" s="14">
        <v>2136.527</v>
      </c>
      <c r="K67" s="14">
        <v>2722.953</v>
      </c>
      <c r="L67" s="14">
        <v>5449.6769999999997</v>
      </c>
      <c r="M67" s="14">
        <v>978.58</v>
      </c>
      <c r="N67" s="14">
        <v>711.09199999999998</v>
      </c>
      <c r="O67" s="14">
        <v>2277.5219999999999</v>
      </c>
      <c r="P67" s="14">
        <v>2277.5219999999999</v>
      </c>
      <c r="Q67" s="14">
        <v>2277.5219999999999</v>
      </c>
      <c r="R67" s="14">
        <v>-2814.7139999999999</v>
      </c>
      <c r="S67" s="14">
        <f t="shared" si="11"/>
        <v>-56.047999999998865</v>
      </c>
      <c r="T67" s="15">
        <f t="shared" si="12"/>
        <v>99.750701773972523</v>
      </c>
      <c r="U67" s="14">
        <v>19623.427000000003</v>
      </c>
      <c r="V67" s="16">
        <f t="shared" si="37"/>
        <v>2802.8349999999991</v>
      </c>
      <c r="W67" s="17">
        <f>F67/U67*100</f>
        <v>114.28310661537355</v>
      </c>
    </row>
    <row r="68" spans="1:23" s="51" customFormat="1" ht="37.5" x14ac:dyDescent="0.25">
      <c r="A68" s="47">
        <f t="shared" si="36"/>
        <v>17</v>
      </c>
      <c r="B68" s="131" t="s">
        <v>152</v>
      </c>
      <c r="C68" s="52">
        <v>41051200</v>
      </c>
      <c r="D68" s="50"/>
      <c r="E68" s="50"/>
      <c r="F68" s="14">
        <f t="shared" si="10"/>
        <v>0</v>
      </c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>
        <f t="shared" si="11"/>
        <v>0</v>
      </c>
      <c r="T68" s="15"/>
      <c r="U68" s="14">
        <v>2257.1999999999998</v>
      </c>
      <c r="V68" s="16">
        <f t="shared" si="37"/>
        <v>-2257.1999999999998</v>
      </c>
      <c r="W68" s="17">
        <f>F68/U68*100</f>
        <v>0</v>
      </c>
    </row>
    <row r="69" spans="1:23" s="51" customFormat="1" ht="56.25" x14ac:dyDescent="0.25">
      <c r="A69" s="47">
        <f t="shared" si="36"/>
        <v>18</v>
      </c>
      <c r="B69" s="131" t="s">
        <v>153</v>
      </c>
      <c r="C69" s="52" t="s">
        <v>154</v>
      </c>
      <c r="D69" s="50"/>
      <c r="E69" s="50"/>
      <c r="F69" s="14">
        <f t="shared" si="10"/>
        <v>0</v>
      </c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>
        <f t="shared" si="11"/>
        <v>0</v>
      </c>
      <c r="T69" s="15"/>
      <c r="U69" s="14">
        <v>13984.447</v>
      </c>
      <c r="V69" s="16">
        <f t="shared" si="37"/>
        <v>-13984.447</v>
      </c>
      <c r="W69" s="17"/>
    </row>
    <row r="70" spans="1:23" s="51" customFormat="1" ht="56.25" x14ac:dyDescent="0.25">
      <c r="A70" s="47">
        <f t="shared" si="36"/>
        <v>19</v>
      </c>
      <c r="B70" s="131" t="s">
        <v>155</v>
      </c>
      <c r="C70" s="52" t="s">
        <v>156</v>
      </c>
      <c r="D70" s="50"/>
      <c r="E70" s="50"/>
      <c r="F70" s="14">
        <f t="shared" si="10"/>
        <v>0</v>
      </c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>
        <f t="shared" si="11"/>
        <v>0</v>
      </c>
      <c r="T70" s="15"/>
      <c r="U70" s="14">
        <v>755.51</v>
      </c>
      <c r="V70" s="16">
        <f t="shared" si="37"/>
        <v>-755.51</v>
      </c>
      <c r="W70" s="17">
        <f t="shared" ref="W70:W78" si="38">F70/U70*100</f>
        <v>0</v>
      </c>
    </row>
    <row r="71" spans="1:23" s="51" customFormat="1" ht="56.25" x14ac:dyDescent="0.25">
      <c r="A71" s="47">
        <f t="shared" si="36"/>
        <v>20</v>
      </c>
      <c r="B71" s="131" t="s">
        <v>157</v>
      </c>
      <c r="C71" s="52" t="s">
        <v>158</v>
      </c>
      <c r="D71" s="50"/>
      <c r="E71" s="50">
        <v>79.055999999999997</v>
      </c>
      <c r="F71" s="14">
        <f t="shared" si="10"/>
        <v>79.056000000000012</v>
      </c>
      <c r="G71" s="14"/>
      <c r="H71" s="14"/>
      <c r="I71" s="14"/>
      <c r="J71" s="14">
        <v>8.7840000000000007</v>
      </c>
      <c r="K71" s="14">
        <v>8.7840000000000007</v>
      </c>
      <c r="L71" s="14">
        <v>8.7840000000000007</v>
      </c>
      <c r="M71" s="14">
        <v>8.7840000000000007</v>
      </c>
      <c r="N71" s="14">
        <v>8.7840000000000007</v>
      </c>
      <c r="O71" s="14">
        <v>8.7840000000000007</v>
      </c>
      <c r="P71" s="14">
        <v>8.7840000000000007</v>
      </c>
      <c r="Q71" s="14">
        <v>8.7840000000000007</v>
      </c>
      <c r="R71" s="14">
        <v>8.7840000000000007</v>
      </c>
      <c r="S71" s="14">
        <f t="shared" si="11"/>
        <v>0</v>
      </c>
      <c r="T71" s="15">
        <f t="shared" si="12"/>
        <v>100.00000000000003</v>
      </c>
      <c r="U71" s="14">
        <v>51.972000000000001</v>
      </c>
      <c r="V71" s="16">
        <f t="shared" si="37"/>
        <v>27.08400000000001</v>
      </c>
      <c r="W71" s="17">
        <f t="shared" si="38"/>
        <v>152.11267605633805</v>
      </c>
    </row>
    <row r="72" spans="1:23" s="51" customFormat="1" ht="75" x14ac:dyDescent="0.25">
      <c r="A72" s="47">
        <f t="shared" si="36"/>
        <v>21</v>
      </c>
      <c r="B72" s="131" t="s">
        <v>159</v>
      </c>
      <c r="C72" s="52">
        <v>41059300</v>
      </c>
      <c r="D72" s="50"/>
      <c r="E72" s="50">
        <v>4581.3490000000002</v>
      </c>
      <c r="F72" s="14">
        <f t="shared" si="10"/>
        <v>3500.5529999999999</v>
      </c>
      <c r="G72" s="14">
        <v>0</v>
      </c>
      <c r="H72" s="14">
        <v>773.75400000000002</v>
      </c>
      <c r="I72" s="14">
        <v>386.87700000000001</v>
      </c>
      <c r="J72" s="14">
        <v>386.87700000000001</v>
      </c>
      <c r="K72" s="14">
        <v>386.87700000000001</v>
      </c>
      <c r="L72" s="14">
        <v>386.87700000000001</v>
      </c>
      <c r="M72" s="14">
        <v>386.87700000000001</v>
      </c>
      <c r="N72" s="14">
        <v>386.87700000000001</v>
      </c>
      <c r="O72" s="14">
        <v>276.79000000000002</v>
      </c>
      <c r="P72" s="14">
        <v>528.89200000000005</v>
      </c>
      <c r="Q72" s="14">
        <v>528.89200000000005</v>
      </c>
      <c r="R72" s="14">
        <v>-929.03700000000003</v>
      </c>
      <c r="S72" s="14">
        <f t="shared" ref="S72:S90" si="39">F72-E72</f>
        <v>-1080.7960000000003</v>
      </c>
      <c r="T72" s="15">
        <f t="shared" ref="T72:T88" si="40">F72/E72*100</f>
        <v>76.408782653318923</v>
      </c>
      <c r="U72" s="14">
        <v>430.19000000000005</v>
      </c>
      <c r="V72" s="16">
        <f t="shared" si="37"/>
        <v>3070.3629999999998</v>
      </c>
      <c r="W72" s="17">
        <f t="shared" si="38"/>
        <v>813.72254120272419</v>
      </c>
    </row>
    <row r="73" spans="1:23" s="51" customFormat="1" ht="23.25" x14ac:dyDescent="0.25">
      <c r="A73" s="47">
        <f t="shared" si="36"/>
        <v>22</v>
      </c>
      <c r="B73" s="132" t="s">
        <v>160</v>
      </c>
      <c r="C73" s="52" t="s">
        <v>161</v>
      </c>
      <c r="D73" s="50">
        <f>SUM(D74:D81)</f>
        <v>1644</v>
      </c>
      <c r="E73" s="50">
        <f>SUM(E74:E81)</f>
        <v>11721.678</v>
      </c>
      <c r="F73" s="14">
        <f t="shared" si="10"/>
        <v>10219.896999999999</v>
      </c>
      <c r="G73" s="14">
        <f t="shared" ref="G73:R73" si="41">SUM(G74:G81)</f>
        <v>0</v>
      </c>
      <c r="H73" s="14">
        <f t="shared" si="41"/>
        <v>258</v>
      </c>
      <c r="I73" s="14">
        <f t="shared" si="41"/>
        <v>399.90500000000003</v>
      </c>
      <c r="J73" s="14">
        <f t="shared" si="41"/>
        <v>540.26599999999996</v>
      </c>
      <c r="K73" s="14">
        <f t="shared" si="41"/>
        <v>290.60599999999999</v>
      </c>
      <c r="L73" s="14">
        <f t="shared" si="41"/>
        <v>274.19499999999999</v>
      </c>
      <c r="M73" s="14">
        <f t="shared" si="41"/>
        <v>345.298</v>
      </c>
      <c r="N73" s="14">
        <f t="shared" si="41"/>
        <v>231.01999999999998</v>
      </c>
      <c r="O73" s="14">
        <f t="shared" si="41"/>
        <v>464.892</v>
      </c>
      <c r="P73" s="14">
        <f t="shared" si="41"/>
        <v>280.41899999999998</v>
      </c>
      <c r="Q73" s="14">
        <f t="shared" ref="Q73" si="42">SUM(Q74:Q81)</f>
        <v>231.55900000000003</v>
      </c>
      <c r="R73" s="14">
        <f t="shared" si="41"/>
        <v>6903.7369999999992</v>
      </c>
      <c r="S73" s="14">
        <f t="shared" si="39"/>
        <v>-1501.7810000000009</v>
      </c>
      <c r="T73" s="15">
        <f t="shared" si="40"/>
        <v>87.188003287583911</v>
      </c>
      <c r="U73" s="14">
        <f>SUM(U74:U81)</f>
        <v>13122.977000000003</v>
      </c>
      <c r="V73" s="16">
        <f t="shared" si="37"/>
        <v>-2903.0800000000036</v>
      </c>
      <c r="W73" s="17">
        <f t="shared" si="38"/>
        <v>77.877885482844306</v>
      </c>
    </row>
    <row r="74" spans="1:23" s="56" customFormat="1" ht="37.5" x14ac:dyDescent="0.25">
      <c r="A74" s="53" t="s">
        <v>162</v>
      </c>
      <c r="B74" s="129" t="s">
        <v>163</v>
      </c>
      <c r="C74" s="54"/>
      <c r="D74" s="55">
        <v>48</v>
      </c>
      <c r="E74" s="55">
        <v>46.393000000000001</v>
      </c>
      <c r="F74" s="21">
        <f t="shared" si="10"/>
        <v>17.966000000000001</v>
      </c>
      <c r="G74" s="21">
        <v>0</v>
      </c>
      <c r="H74" s="21"/>
      <c r="I74" s="21"/>
      <c r="J74" s="21">
        <v>8.3810000000000002</v>
      </c>
      <c r="K74" s="21">
        <v>3.5609999999999999</v>
      </c>
      <c r="L74" s="21">
        <v>2.7759999999999998</v>
      </c>
      <c r="M74" s="21"/>
      <c r="N74" s="21"/>
      <c r="O74" s="21"/>
      <c r="P74" s="21"/>
      <c r="Q74" s="21">
        <v>3.2480000000000002</v>
      </c>
      <c r="R74" s="21"/>
      <c r="S74" s="21">
        <f t="shared" si="39"/>
        <v>-28.427</v>
      </c>
      <c r="T74" s="22">
        <f t="shared" si="40"/>
        <v>38.725669820878153</v>
      </c>
      <c r="U74" s="21">
        <v>17.239000000000001</v>
      </c>
      <c r="V74" s="23">
        <f t="shared" si="37"/>
        <v>0.72700000000000031</v>
      </c>
      <c r="W74" s="24">
        <f t="shared" si="38"/>
        <v>104.21718197111201</v>
      </c>
    </row>
    <row r="75" spans="1:23" s="56" customFormat="1" ht="37.5" x14ac:dyDescent="0.25">
      <c r="A75" s="53" t="s">
        <v>164</v>
      </c>
      <c r="B75" s="129" t="s">
        <v>165</v>
      </c>
      <c r="C75" s="54"/>
      <c r="D75" s="55">
        <v>1246.7</v>
      </c>
      <c r="E75" s="55">
        <v>1246.7</v>
      </c>
      <c r="F75" s="21">
        <f t="shared" si="10"/>
        <v>1246.7</v>
      </c>
      <c r="G75" s="21">
        <v>0</v>
      </c>
      <c r="H75" s="21">
        <v>208</v>
      </c>
      <c r="I75" s="21">
        <v>104</v>
      </c>
      <c r="J75" s="21">
        <v>104</v>
      </c>
      <c r="K75" s="21">
        <v>104</v>
      </c>
      <c r="L75" s="21">
        <v>104</v>
      </c>
      <c r="M75" s="21">
        <v>104</v>
      </c>
      <c r="N75" s="21">
        <v>104</v>
      </c>
      <c r="O75" s="21">
        <v>104</v>
      </c>
      <c r="P75" s="21">
        <v>104</v>
      </c>
      <c r="Q75" s="21">
        <v>104</v>
      </c>
      <c r="R75" s="21">
        <v>102.7</v>
      </c>
      <c r="S75" s="21">
        <f t="shared" si="39"/>
        <v>0</v>
      </c>
      <c r="T75" s="22">
        <f t="shared" si="40"/>
        <v>100</v>
      </c>
      <c r="U75" s="21">
        <v>1246.7</v>
      </c>
      <c r="V75" s="23">
        <f t="shared" si="37"/>
        <v>0</v>
      </c>
      <c r="W75" s="24">
        <f t="shared" si="38"/>
        <v>100</v>
      </c>
    </row>
    <row r="76" spans="1:23" s="56" customFormat="1" ht="56.25" x14ac:dyDescent="0.25">
      <c r="A76" s="53" t="s">
        <v>166</v>
      </c>
      <c r="B76" s="129" t="s">
        <v>167</v>
      </c>
      <c r="C76" s="54"/>
      <c r="D76" s="55">
        <v>349.3</v>
      </c>
      <c r="E76" s="55">
        <v>350.90699999999998</v>
      </c>
      <c r="F76" s="21">
        <f t="shared" si="10"/>
        <v>350.90700000000004</v>
      </c>
      <c r="G76" s="21">
        <v>0</v>
      </c>
      <c r="H76" s="21"/>
      <c r="I76" s="21">
        <v>174.65100000000001</v>
      </c>
      <c r="J76" s="21"/>
      <c r="K76" s="21"/>
      <c r="L76" s="21"/>
      <c r="M76" s="21"/>
      <c r="N76" s="21"/>
      <c r="O76" s="21">
        <v>174.649</v>
      </c>
      <c r="P76" s="21"/>
      <c r="Q76" s="21"/>
      <c r="R76" s="21">
        <v>1.607</v>
      </c>
      <c r="S76" s="21">
        <f t="shared" si="39"/>
        <v>0</v>
      </c>
      <c r="T76" s="22">
        <f t="shared" si="40"/>
        <v>100.00000000000003</v>
      </c>
      <c r="U76" s="21">
        <v>380.06099999999992</v>
      </c>
      <c r="V76" s="23">
        <f t="shared" si="37"/>
        <v>-29.153999999999883</v>
      </c>
      <c r="W76" s="24">
        <f t="shared" si="38"/>
        <v>92.329126113965941</v>
      </c>
    </row>
    <row r="77" spans="1:23" s="56" customFormat="1" ht="23.25" x14ac:dyDescent="0.25">
      <c r="A77" s="53" t="s">
        <v>169</v>
      </c>
      <c r="B77" s="129" t="s">
        <v>168</v>
      </c>
      <c r="C77" s="54"/>
      <c r="D77" s="55"/>
      <c r="E77" s="55">
        <v>6666.2179999999998</v>
      </c>
      <c r="F77" s="21">
        <f t="shared" si="10"/>
        <v>5192.8639999999996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>
        <f>6666.218-1473.354</f>
        <v>5192.8639999999996</v>
      </c>
      <c r="S77" s="21">
        <f t="shared" si="39"/>
        <v>-1473.3540000000003</v>
      </c>
      <c r="T77" s="22">
        <f t="shared" si="40"/>
        <v>77.898202549031552</v>
      </c>
      <c r="U77" s="21">
        <v>4243.6450000000004</v>
      </c>
      <c r="V77" s="23">
        <f t="shared" si="37"/>
        <v>949.21899999999914</v>
      </c>
      <c r="W77" s="24">
        <f t="shared" si="38"/>
        <v>122.36801146184469</v>
      </c>
    </row>
    <row r="78" spans="1:23" s="56" customFormat="1" ht="37.5" x14ac:dyDescent="0.25">
      <c r="A78" s="53" t="s">
        <v>172</v>
      </c>
      <c r="B78" s="129" t="s">
        <v>170</v>
      </c>
      <c r="C78" s="54"/>
      <c r="D78" s="55"/>
      <c r="E78" s="55"/>
      <c r="F78" s="21">
        <f t="shared" si="10"/>
        <v>0</v>
      </c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si="39"/>
        <v>0</v>
      </c>
      <c r="T78" s="22"/>
      <c r="U78" s="21">
        <v>4992.7800000000007</v>
      </c>
      <c r="V78" s="23">
        <f t="shared" si="37"/>
        <v>-4992.7800000000007</v>
      </c>
      <c r="W78" s="24">
        <f t="shared" si="38"/>
        <v>0</v>
      </c>
    </row>
    <row r="79" spans="1:23" s="56" customFormat="1" ht="75" x14ac:dyDescent="0.25">
      <c r="A79" s="53" t="s">
        <v>174</v>
      </c>
      <c r="B79" s="129" t="s">
        <v>171</v>
      </c>
      <c r="C79" s="54"/>
      <c r="D79" s="55"/>
      <c r="E79" s="55">
        <f>327.993-116.595</f>
        <v>211.398</v>
      </c>
      <c r="F79" s="21">
        <f t="shared" si="10"/>
        <v>211.398</v>
      </c>
      <c r="G79" s="21">
        <v>0</v>
      </c>
      <c r="H79" s="21">
        <v>50</v>
      </c>
      <c r="I79" s="21"/>
      <c r="J79" s="21"/>
      <c r="K79" s="21"/>
      <c r="L79" s="21"/>
      <c r="M79" s="21">
        <v>111.398</v>
      </c>
      <c r="N79" s="21"/>
      <c r="O79" s="21"/>
      <c r="P79" s="21">
        <v>50</v>
      </c>
      <c r="Q79" s="21"/>
      <c r="R79" s="21"/>
      <c r="S79" s="21">
        <f t="shared" si="39"/>
        <v>0</v>
      </c>
      <c r="T79" s="22">
        <f t="shared" si="40"/>
        <v>100</v>
      </c>
      <c r="U79" s="21">
        <v>222.52999999999997</v>
      </c>
      <c r="V79" s="23">
        <f t="shared" si="37"/>
        <v>-11.131999999999977</v>
      </c>
      <c r="W79" s="24">
        <f>F79/U79*100</f>
        <v>94.997528423133971</v>
      </c>
    </row>
    <row r="80" spans="1:23" s="56" customFormat="1" ht="56.25" x14ac:dyDescent="0.25">
      <c r="A80" s="53" t="s">
        <v>233</v>
      </c>
      <c r="B80" s="129" t="s">
        <v>173</v>
      </c>
      <c r="C80" s="54"/>
      <c r="D80" s="55"/>
      <c r="E80" s="55">
        <v>2896.9279999999999</v>
      </c>
      <c r="F80" s="21">
        <f t="shared" si="10"/>
        <v>2896.9279999999999</v>
      </c>
      <c r="G80" s="21"/>
      <c r="H80" s="21"/>
      <c r="I80" s="21"/>
      <c r="J80" s="21">
        <v>367.25799999999998</v>
      </c>
      <c r="K80" s="21">
        <v>122.41800000000001</v>
      </c>
      <c r="L80" s="21">
        <v>167.41900000000001</v>
      </c>
      <c r="M80" s="21">
        <v>129.9</v>
      </c>
      <c r="N80" s="21">
        <v>127.02</v>
      </c>
      <c r="O80" s="21">
        <v>125.617</v>
      </c>
      <c r="P80" s="21">
        <v>126.419</v>
      </c>
      <c r="Q80" s="21">
        <v>124.31100000000001</v>
      </c>
      <c r="R80" s="21">
        <f>379.181+1227.385</f>
        <v>1606.566</v>
      </c>
      <c r="S80" s="21">
        <f t="shared" si="39"/>
        <v>0</v>
      </c>
      <c r="T80" s="22">
        <f t="shared" si="40"/>
        <v>100</v>
      </c>
      <c r="U80" s="21">
        <v>1681.7049999999999</v>
      </c>
      <c r="V80" s="23">
        <f t="shared" si="37"/>
        <v>1215.223</v>
      </c>
      <c r="W80" s="24">
        <f>F80/U80*100</f>
        <v>172.26136569731315</v>
      </c>
    </row>
    <row r="81" spans="1:23" s="56" customFormat="1" ht="56.25" x14ac:dyDescent="0.25">
      <c r="A81" s="53" t="s">
        <v>234</v>
      </c>
      <c r="B81" s="129" t="s">
        <v>175</v>
      </c>
      <c r="C81" s="54"/>
      <c r="D81" s="55"/>
      <c r="E81" s="55">
        <v>303.13400000000001</v>
      </c>
      <c r="F81" s="21">
        <f t="shared" si="10"/>
        <v>303.13400000000001</v>
      </c>
      <c r="G81" s="21">
        <v>0</v>
      </c>
      <c r="H81" s="21"/>
      <c r="I81" s="21">
        <f>60.627+60.627</f>
        <v>121.254</v>
      </c>
      <c r="J81" s="21">
        <v>60.627000000000002</v>
      </c>
      <c r="K81" s="21">
        <v>60.627000000000002</v>
      </c>
      <c r="L81" s="21"/>
      <c r="M81" s="21"/>
      <c r="N81" s="21"/>
      <c r="O81" s="21">
        <v>60.625999999999998</v>
      </c>
      <c r="P81" s="21"/>
      <c r="Q81" s="21"/>
      <c r="R81" s="21"/>
      <c r="S81" s="21">
        <f t="shared" si="39"/>
        <v>0</v>
      </c>
      <c r="T81" s="22">
        <f t="shared" si="40"/>
        <v>100</v>
      </c>
      <c r="U81" s="21">
        <v>338.31700000000001</v>
      </c>
      <c r="V81" s="23">
        <f t="shared" si="37"/>
        <v>-35.182999999999993</v>
      </c>
      <c r="W81" s="24">
        <f>F81/U81*100</f>
        <v>89.600581702959062</v>
      </c>
    </row>
    <row r="82" spans="1:23" s="62" customFormat="1" ht="30" customHeight="1" x14ac:dyDescent="0.3">
      <c r="A82" s="57"/>
      <c r="B82" s="58" t="s">
        <v>176</v>
      </c>
      <c r="C82" s="59"/>
      <c r="D82" s="60">
        <f>D86+D85+D84</f>
        <v>620318.51</v>
      </c>
      <c r="E82" s="60">
        <f>E86+E85+E84</f>
        <v>1307013.49</v>
      </c>
      <c r="F82" s="60">
        <f t="shared" si="10"/>
        <v>1264802.291</v>
      </c>
      <c r="G82" s="60">
        <f t="shared" ref="G82:R82" si="43">G86+G85+G84</f>
        <v>77177.726999999999</v>
      </c>
      <c r="H82" s="60">
        <f t="shared" si="43"/>
        <v>78538.081000000006</v>
      </c>
      <c r="I82" s="60">
        <f t="shared" si="43"/>
        <v>78466.065999999992</v>
      </c>
      <c r="J82" s="60">
        <f t="shared" si="43"/>
        <v>78945.156000000003</v>
      </c>
      <c r="K82" s="60">
        <f t="shared" si="43"/>
        <v>105411.14199999999</v>
      </c>
      <c r="L82" s="60">
        <f t="shared" si="43"/>
        <v>200895.93300000002</v>
      </c>
      <c r="M82" s="60">
        <f t="shared" si="43"/>
        <v>43994.138999999996</v>
      </c>
      <c r="N82" s="60">
        <f t="shared" si="43"/>
        <v>85953.834999999992</v>
      </c>
      <c r="O82" s="60">
        <f t="shared" si="43"/>
        <v>183910.41700000002</v>
      </c>
      <c r="P82" s="60">
        <f t="shared" si="43"/>
        <v>105098.417</v>
      </c>
      <c r="Q82" s="60">
        <f t="shared" ref="Q82" si="44">Q86+Q85+Q84</f>
        <v>104568.70700000001</v>
      </c>
      <c r="R82" s="60">
        <f t="shared" si="43"/>
        <v>121842.671</v>
      </c>
      <c r="S82" s="60">
        <f t="shared" si="39"/>
        <v>-42211.199000000022</v>
      </c>
      <c r="T82" s="61">
        <f t="shared" si="40"/>
        <v>96.770408314607366</v>
      </c>
      <c r="U82" s="60">
        <f t="shared" ref="U82" si="45">U86+U85+U84</f>
        <v>1185418.28</v>
      </c>
      <c r="V82" s="44">
        <f t="shared" si="37"/>
        <v>79384.01099999994</v>
      </c>
      <c r="W82" s="45">
        <f>F82/U82*100</f>
        <v>106.6967088612806</v>
      </c>
    </row>
    <row r="83" spans="1:23" s="70" customFormat="1" ht="23.25" x14ac:dyDescent="0.25">
      <c r="A83" s="63"/>
      <c r="B83" s="64" t="s">
        <v>177</v>
      </c>
      <c r="C83" s="65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7"/>
      <c r="U83" s="66"/>
      <c r="V83" s="68"/>
      <c r="W83" s="69"/>
    </row>
    <row r="84" spans="1:23" s="70" customFormat="1" ht="22.5" hidden="1" x14ac:dyDescent="0.25">
      <c r="A84" s="63"/>
      <c r="B84" s="126" t="s">
        <v>178</v>
      </c>
      <c r="C84" s="71"/>
      <c r="D84" s="72"/>
      <c r="E84" s="72"/>
      <c r="F84" s="72">
        <f t="shared" si="10"/>
        <v>0</v>
      </c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>
        <f t="shared" si="39"/>
        <v>0</v>
      </c>
      <c r="T84" s="73"/>
      <c r="U84" s="72"/>
      <c r="V84" s="68"/>
      <c r="W84" s="69"/>
    </row>
    <row r="85" spans="1:23" s="70" customFormat="1" ht="22.5" x14ac:dyDescent="0.25">
      <c r="A85" s="63"/>
      <c r="B85" s="126" t="s">
        <v>179</v>
      </c>
      <c r="C85" s="71"/>
      <c r="D85" s="72"/>
      <c r="E85" s="72">
        <f>E61</f>
        <v>1795.681</v>
      </c>
      <c r="F85" s="72">
        <f t="shared" si="10"/>
        <v>1795.681</v>
      </c>
      <c r="G85" s="72">
        <f t="shared" ref="G85:R85" si="46">G61</f>
        <v>0</v>
      </c>
      <c r="H85" s="72">
        <f t="shared" si="46"/>
        <v>0</v>
      </c>
      <c r="I85" s="72">
        <f t="shared" si="46"/>
        <v>337.25700000000001</v>
      </c>
      <c r="J85" s="72">
        <f t="shared" si="46"/>
        <v>667.202</v>
      </c>
      <c r="K85" s="72">
        <f t="shared" si="46"/>
        <v>791.22199999999998</v>
      </c>
      <c r="L85" s="72">
        <f t="shared" si="46"/>
        <v>0</v>
      </c>
      <c r="M85" s="72">
        <f t="shared" si="46"/>
        <v>0</v>
      </c>
      <c r="N85" s="72">
        <f t="shared" si="46"/>
        <v>0</v>
      </c>
      <c r="O85" s="72">
        <f t="shared" si="46"/>
        <v>0</v>
      </c>
      <c r="P85" s="72">
        <f t="shared" si="46"/>
        <v>0</v>
      </c>
      <c r="Q85" s="72">
        <f t="shared" ref="Q85" si="47">Q61</f>
        <v>0</v>
      </c>
      <c r="R85" s="72">
        <f t="shared" si="46"/>
        <v>0</v>
      </c>
      <c r="S85" s="72">
        <f t="shared" si="39"/>
        <v>0</v>
      </c>
      <c r="T85" s="73">
        <f t="shared" si="40"/>
        <v>100</v>
      </c>
      <c r="U85" s="72">
        <f>U61</f>
        <v>6100.2819999999992</v>
      </c>
      <c r="V85" s="68">
        <f>F85-U85</f>
        <v>-4304.6009999999987</v>
      </c>
      <c r="W85" s="69">
        <f>F85/U85*100</f>
        <v>29.436032629311239</v>
      </c>
    </row>
    <row r="86" spans="1:23" s="70" customFormat="1" ht="22.5" x14ac:dyDescent="0.25">
      <c r="A86" s="63"/>
      <c r="B86" s="126" t="s">
        <v>180</v>
      </c>
      <c r="C86" s="71"/>
      <c r="D86" s="72">
        <f>D87+D88</f>
        <v>620318.51</v>
      </c>
      <c r="E86" s="72">
        <f>E87+E88</f>
        <v>1305217.8089999999</v>
      </c>
      <c r="F86" s="72">
        <f t="shared" si="10"/>
        <v>1263006.6100000001</v>
      </c>
      <c r="G86" s="72">
        <f t="shared" ref="G86:R86" si="48">G87+G88</f>
        <v>77177.726999999999</v>
      </c>
      <c r="H86" s="72">
        <f t="shared" si="48"/>
        <v>78538.081000000006</v>
      </c>
      <c r="I86" s="72">
        <f t="shared" si="48"/>
        <v>78128.808999999994</v>
      </c>
      <c r="J86" s="72">
        <f t="shared" si="48"/>
        <v>78277.953999999998</v>
      </c>
      <c r="K86" s="72">
        <f t="shared" si="48"/>
        <v>104619.92</v>
      </c>
      <c r="L86" s="72">
        <f t="shared" si="48"/>
        <v>200895.93300000002</v>
      </c>
      <c r="M86" s="72">
        <f t="shared" si="48"/>
        <v>43994.138999999996</v>
      </c>
      <c r="N86" s="72">
        <f t="shared" si="48"/>
        <v>85953.834999999992</v>
      </c>
      <c r="O86" s="72">
        <f t="shared" si="48"/>
        <v>183910.41700000002</v>
      </c>
      <c r="P86" s="72">
        <f t="shared" si="48"/>
        <v>105098.417</v>
      </c>
      <c r="Q86" s="72">
        <f t="shared" ref="Q86" si="49">Q87+Q88</f>
        <v>104568.70700000001</v>
      </c>
      <c r="R86" s="72">
        <f t="shared" si="48"/>
        <v>121842.671</v>
      </c>
      <c r="S86" s="72">
        <f t="shared" si="39"/>
        <v>-42211.19899999979</v>
      </c>
      <c r="T86" s="73">
        <f t="shared" si="40"/>
        <v>96.765965135555405</v>
      </c>
      <c r="U86" s="72">
        <f>U87+U88</f>
        <v>1179317.9980000001</v>
      </c>
      <c r="V86" s="68">
        <f>F86-U86</f>
        <v>83688.611999999965</v>
      </c>
      <c r="W86" s="69">
        <f>F86/U86*100</f>
        <v>107.09635671989463</v>
      </c>
    </row>
    <row r="87" spans="1:23" s="77" customFormat="1" ht="23.25" x14ac:dyDescent="0.25">
      <c r="A87" s="74"/>
      <c r="B87" s="75" t="s">
        <v>181</v>
      </c>
      <c r="C87" s="75"/>
      <c r="D87" s="55">
        <f>D56</f>
        <v>599998.4</v>
      </c>
      <c r="E87" s="55">
        <f>E56+E57+E60+E59+E55+E54+E52</f>
        <v>1073180</v>
      </c>
      <c r="F87" s="55">
        <f t="shared" si="10"/>
        <v>1033608.2320000001</v>
      </c>
      <c r="G87" s="55">
        <f>G56+G57+G60+G59</f>
        <v>75041.2</v>
      </c>
      <c r="H87" s="55">
        <f>H56+H57+H60+H59</f>
        <v>75369.8</v>
      </c>
      <c r="I87" s="55">
        <f>I56+I57+I60+I59</f>
        <v>75205.5</v>
      </c>
      <c r="J87" s="55">
        <f>J56+J57+J60+J59</f>
        <v>75205.5</v>
      </c>
      <c r="K87" s="55">
        <f>K56+K57+K60+K59</f>
        <v>101210.7</v>
      </c>
      <c r="L87" s="55">
        <f>L56+L57+L60+L59+L54</f>
        <v>194776.40000000002</v>
      </c>
      <c r="M87" s="55">
        <f>M56+M57+M60+M59+M54</f>
        <v>42274.6</v>
      </c>
      <c r="N87" s="55">
        <f>N56+N57+N60+N59+N54</f>
        <v>39823.699000000001</v>
      </c>
      <c r="O87" s="55">
        <f>O56+O57+O60+O59+O54</f>
        <v>88264.7</v>
      </c>
      <c r="P87" s="55">
        <f>P56+P57+P60+P59+P54+P52</f>
        <v>102002.8</v>
      </c>
      <c r="Q87" s="55">
        <f>Q56+Q57+Q60+Q59+Q54+Q52</f>
        <v>102002.8</v>
      </c>
      <c r="R87" s="55">
        <f>R56+R57+R60+R59+R54+R52</f>
        <v>62430.532999999996</v>
      </c>
      <c r="S87" s="55">
        <f t="shared" si="39"/>
        <v>-39571.767999999924</v>
      </c>
      <c r="T87" s="76">
        <f t="shared" si="40"/>
        <v>96.312662554277949</v>
      </c>
      <c r="U87" s="55">
        <f>U56+U54+U55+U53+U58</f>
        <v>897481.16800000006</v>
      </c>
      <c r="V87" s="23">
        <f>F87-U87</f>
        <v>136127.06400000001</v>
      </c>
      <c r="W87" s="24">
        <f>F87/U87*100</f>
        <v>115.1676791506783</v>
      </c>
    </row>
    <row r="88" spans="1:23" s="77" customFormat="1" ht="23.25" x14ac:dyDescent="0.25">
      <c r="A88" s="74"/>
      <c r="B88" s="78" t="s">
        <v>182</v>
      </c>
      <c r="C88" s="75"/>
      <c r="D88" s="55">
        <f>D67+D73</f>
        <v>20320.11</v>
      </c>
      <c r="E88" s="55">
        <f>E67+E73+E72+E71+E62</f>
        <v>232037.80900000001</v>
      </c>
      <c r="F88" s="55">
        <f t="shared" si="10"/>
        <v>229398.37800000003</v>
      </c>
      <c r="G88" s="55">
        <f>G67+G73+G72+G71</f>
        <v>2136.527</v>
      </c>
      <c r="H88" s="55">
        <f t="shared" ref="H88:K88" si="50">H67+H73+H72+H71</f>
        <v>3168.2809999999999</v>
      </c>
      <c r="I88" s="55">
        <f t="shared" si="50"/>
        <v>2923.3090000000002</v>
      </c>
      <c r="J88" s="55">
        <f t="shared" si="50"/>
        <v>3072.4540000000002</v>
      </c>
      <c r="K88" s="55">
        <f t="shared" si="50"/>
        <v>3409.2200000000003</v>
      </c>
      <c r="L88" s="55">
        <f t="shared" ref="L88:R88" si="51">L67+L73+L72+L71+L62</f>
        <v>6119.5329999999994</v>
      </c>
      <c r="M88" s="55">
        <f t="shared" si="51"/>
        <v>1719.5390000000002</v>
      </c>
      <c r="N88" s="55">
        <f t="shared" si="51"/>
        <v>46130.135999999999</v>
      </c>
      <c r="O88" s="55">
        <f t="shared" si="51"/>
        <v>95645.717000000004</v>
      </c>
      <c r="P88" s="55">
        <f t="shared" si="51"/>
        <v>3095.6169999999997</v>
      </c>
      <c r="Q88" s="55">
        <f t="shared" ref="Q88" si="52">Q67+Q73+Q72+Q71+Q62</f>
        <v>2565.9070000000002</v>
      </c>
      <c r="R88" s="55">
        <f t="shared" si="51"/>
        <v>59412.137999999999</v>
      </c>
      <c r="S88" s="55">
        <f t="shared" si="39"/>
        <v>-2639.4309999999823</v>
      </c>
      <c r="T88" s="76">
        <f t="shared" si="40"/>
        <v>98.862499602381618</v>
      </c>
      <c r="U88" s="55">
        <f>U67+U73+U71+U68+U70+U65+U64+U63+U69+U66+U72</f>
        <v>281836.83</v>
      </c>
      <c r="V88" s="23">
        <f>F88-U88</f>
        <v>-52438.45199999999</v>
      </c>
      <c r="W88" s="24">
        <f>F88/U88*100</f>
        <v>81.394038529314997</v>
      </c>
    </row>
    <row r="89" spans="1:23" s="77" customFormat="1" ht="23.25" x14ac:dyDescent="0.25">
      <c r="A89" s="74"/>
      <c r="B89" s="79"/>
      <c r="C89" s="7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76"/>
      <c r="U89" s="55"/>
      <c r="V89" s="23"/>
      <c r="W89" s="24"/>
    </row>
    <row r="90" spans="1:23" s="87" customFormat="1" ht="35.25" customHeight="1" x14ac:dyDescent="0.3">
      <c r="A90" s="80"/>
      <c r="B90" s="81" t="s">
        <v>183</v>
      </c>
      <c r="C90" s="82"/>
      <c r="D90" s="83">
        <f>D82+D51</f>
        <v>6869621.5879999986</v>
      </c>
      <c r="E90" s="83">
        <f>E82+E51</f>
        <v>7880747.4460000005</v>
      </c>
      <c r="F90" s="83">
        <f t="shared" ref="F90" si="53">SUM(G90:R90)</f>
        <v>8055244.9319999991</v>
      </c>
      <c r="G90" s="83">
        <f t="shared" ref="G90:R90" si="54">G82+G51</f>
        <v>585256.43200000003</v>
      </c>
      <c r="H90" s="83">
        <f t="shared" si="54"/>
        <v>618164.60199999996</v>
      </c>
      <c r="I90" s="83">
        <f t="shared" si="54"/>
        <v>546048.94400000002</v>
      </c>
      <c r="J90" s="83">
        <f t="shared" si="54"/>
        <v>663609.84699999995</v>
      </c>
      <c r="K90" s="83">
        <f t="shared" si="54"/>
        <v>659837.87400000007</v>
      </c>
      <c r="L90" s="83">
        <f t="shared" si="54"/>
        <v>730746.75500000012</v>
      </c>
      <c r="M90" s="83">
        <f t="shared" si="54"/>
        <v>691527.83100000001</v>
      </c>
      <c r="N90" s="83">
        <f t="shared" si="54"/>
        <v>661636.75599999982</v>
      </c>
      <c r="O90" s="83">
        <f t="shared" si="54"/>
        <v>687547.73699999996</v>
      </c>
      <c r="P90" s="83">
        <f t="shared" si="54"/>
        <v>735499.67399999988</v>
      </c>
      <c r="Q90" s="83">
        <f t="shared" ref="Q90" si="55">Q82+Q51</f>
        <v>693836.98499999975</v>
      </c>
      <c r="R90" s="83">
        <f t="shared" si="54"/>
        <v>781531.495</v>
      </c>
      <c r="S90" s="83">
        <f t="shared" si="39"/>
        <v>174497.48599999864</v>
      </c>
      <c r="T90" s="84">
        <f>F90/E90*100</f>
        <v>102.21422507440671</v>
      </c>
      <c r="U90" s="83">
        <f>U82+U51</f>
        <v>6953069.5290000001</v>
      </c>
      <c r="V90" s="85">
        <f>F90-U90</f>
        <v>1102175.402999999</v>
      </c>
      <c r="W90" s="86">
        <f>F90/U90*100</f>
        <v>115.85163787594853</v>
      </c>
    </row>
    <row r="91" spans="1:23" s="51" customFormat="1" ht="20.25" x14ac:dyDescent="0.25">
      <c r="A91" s="142" t="s">
        <v>184</v>
      </c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</row>
    <row r="92" spans="1:23" s="88" customFormat="1" ht="38.25" customHeight="1" x14ac:dyDescent="0.3">
      <c r="A92" s="47">
        <v>1</v>
      </c>
      <c r="B92" s="48" t="s">
        <v>185</v>
      </c>
      <c r="C92" s="49" t="s">
        <v>186</v>
      </c>
      <c r="D92" s="50">
        <f>D93+D94</f>
        <v>101295.21400000001</v>
      </c>
      <c r="E92" s="50">
        <f>E93+E94</f>
        <v>101295.21400000001</v>
      </c>
      <c r="F92" s="14">
        <f>SUM(G92:R92)</f>
        <v>358782.77899999998</v>
      </c>
      <c r="G92" s="14">
        <f t="shared" ref="G92:R92" si="56">G93+G94</f>
        <v>12555.956</v>
      </c>
      <c r="H92" s="14">
        <f t="shared" si="56"/>
        <v>18629.309000000001</v>
      </c>
      <c r="I92" s="14">
        <f t="shared" si="56"/>
        <v>18217.416000000001</v>
      </c>
      <c r="J92" s="14">
        <f t="shared" si="56"/>
        <v>48663.154999999999</v>
      </c>
      <c r="K92" s="14">
        <f t="shared" si="56"/>
        <v>12168.407999999999</v>
      </c>
      <c r="L92" s="14">
        <f t="shared" si="56"/>
        <v>91116.955999999991</v>
      </c>
      <c r="M92" s="14">
        <f t="shared" si="56"/>
        <v>11477.942999999999</v>
      </c>
      <c r="N92" s="14">
        <f t="shared" si="56"/>
        <v>21526.085999999999</v>
      </c>
      <c r="O92" s="14">
        <f t="shared" si="56"/>
        <v>22622.171000000009</v>
      </c>
      <c r="P92" s="14">
        <f t="shared" si="56"/>
        <v>21407.434000000001</v>
      </c>
      <c r="Q92" s="14">
        <f t="shared" ref="Q92" si="57">Q93+Q94</f>
        <v>41120.686999999998</v>
      </c>
      <c r="R92" s="14">
        <f t="shared" si="56"/>
        <v>39277.258000000002</v>
      </c>
      <c r="S92" s="14">
        <f t="shared" ref="S92:S128" si="58">F92-E92</f>
        <v>257487.56499999997</v>
      </c>
      <c r="T92" s="15">
        <f t="shared" ref="T92:T128" si="59">F92/E92*100</f>
        <v>354.19519326944703</v>
      </c>
      <c r="U92" s="14">
        <f t="shared" ref="U92" si="60">U93+U94</f>
        <v>197282.46500000003</v>
      </c>
      <c r="V92" s="16">
        <f t="shared" ref="V92:V115" si="61">F92-U92</f>
        <v>161500.31399999995</v>
      </c>
      <c r="W92" s="17">
        <f>F92/U92*100</f>
        <v>181.86247774225649</v>
      </c>
    </row>
    <row r="93" spans="1:23" s="90" customFormat="1" ht="39" x14ac:dyDescent="0.3">
      <c r="A93" s="53" t="s">
        <v>187</v>
      </c>
      <c r="B93" s="89" t="s">
        <v>188</v>
      </c>
      <c r="C93" s="75" t="s">
        <v>189</v>
      </c>
      <c r="D93" s="55">
        <v>101295.21400000001</v>
      </c>
      <c r="E93" s="55">
        <v>101295.21400000001</v>
      </c>
      <c r="F93" s="21">
        <f t="shared" ref="F93:F128" si="62">SUM(G93:R93)</f>
        <v>108260.287</v>
      </c>
      <c r="G93" s="21">
        <v>8700.8240000000005</v>
      </c>
      <c r="H93" s="21">
        <v>12636.130999999999</v>
      </c>
      <c r="I93" s="21">
        <v>9543.3770000000004</v>
      </c>
      <c r="J93" s="21">
        <v>9471.4619999999995</v>
      </c>
      <c r="K93" s="21">
        <v>8521.4670000000006</v>
      </c>
      <c r="L93" s="21">
        <v>7709.0590000000002</v>
      </c>
      <c r="M93" s="21">
        <v>5361.2070000000003</v>
      </c>
      <c r="N93" s="21">
        <v>5267.65</v>
      </c>
      <c r="O93" s="21">
        <v>8505.3459999999995</v>
      </c>
      <c r="P93" s="21">
        <v>11198.504000000001</v>
      </c>
      <c r="Q93" s="21">
        <f>9933.374</f>
        <v>9933.3739999999998</v>
      </c>
      <c r="R93" s="21">
        <v>11411.886</v>
      </c>
      <c r="S93" s="21">
        <f t="shared" si="58"/>
        <v>6965.0729999999894</v>
      </c>
      <c r="T93" s="22">
        <f t="shared" si="59"/>
        <v>106.87601390525717</v>
      </c>
      <c r="U93" s="21">
        <v>103707.59800000001</v>
      </c>
      <c r="V93" s="23">
        <f t="shared" si="61"/>
        <v>4552.6889999999839</v>
      </c>
      <c r="W93" s="24">
        <f>F93/U93*100</f>
        <v>104.38992811307806</v>
      </c>
    </row>
    <row r="94" spans="1:23" s="90" customFormat="1" ht="31.5" customHeight="1" x14ac:dyDescent="0.3">
      <c r="A94" s="53" t="s">
        <v>190</v>
      </c>
      <c r="B94" s="89" t="s">
        <v>191</v>
      </c>
      <c r="C94" s="75" t="s">
        <v>192</v>
      </c>
      <c r="D94" s="55">
        <v>0</v>
      </c>
      <c r="E94" s="55">
        <v>0</v>
      </c>
      <c r="F94" s="21">
        <f t="shared" si="62"/>
        <v>250522.492</v>
      </c>
      <c r="G94" s="21">
        <v>3855.1320000000001</v>
      </c>
      <c r="H94" s="21">
        <v>5993.1779999999999</v>
      </c>
      <c r="I94" s="21">
        <v>8674.0390000000007</v>
      </c>
      <c r="J94" s="21">
        <v>39191.692999999999</v>
      </c>
      <c r="K94" s="21">
        <v>3646.9409999999998</v>
      </c>
      <c r="L94" s="21">
        <v>83407.896999999997</v>
      </c>
      <c r="M94" s="21">
        <v>6116.7359999999999</v>
      </c>
      <c r="N94" s="21">
        <v>16258.436</v>
      </c>
      <c r="O94" s="21">
        <v>14116.825000000012</v>
      </c>
      <c r="P94" s="21">
        <v>10208.93</v>
      </c>
      <c r="Q94" s="21">
        <v>31187.312999999998</v>
      </c>
      <c r="R94" s="21">
        <v>27865.371999999999</v>
      </c>
      <c r="S94" s="21">
        <f t="shared" si="58"/>
        <v>250522.492</v>
      </c>
      <c r="T94" s="22"/>
      <c r="U94" s="21">
        <v>93574.866999999998</v>
      </c>
      <c r="V94" s="23">
        <f t="shared" si="61"/>
        <v>156947.625</v>
      </c>
      <c r="W94" s="24">
        <f>F94/U94*100</f>
        <v>267.72412297417424</v>
      </c>
    </row>
    <row r="95" spans="1:23" s="88" customFormat="1" ht="39" x14ac:dyDescent="0.3">
      <c r="A95" s="47">
        <v>2</v>
      </c>
      <c r="B95" s="91" t="s">
        <v>193</v>
      </c>
      <c r="C95" s="49" t="s">
        <v>194</v>
      </c>
      <c r="D95" s="50"/>
      <c r="E95" s="50"/>
      <c r="F95" s="14">
        <f t="shared" si="62"/>
        <v>0</v>
      </c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>
        <f t="shared" si="58"/>
        <v>0</v>
      </c>
      <c r="T95" s="15"/>
      <c r="U95" s="14">
        <v>0.62</v>
      </c>
      <c r="V95" s="16">
        <f t="shared" si="61"/>
        <v>-0.62</v>
      </c>
      <c r="W95" s="17"/>
    </row>
    <row r="96" spans="1:23" s="88" customFormat="1" ht="31.5" customHeight="1" x14ac:dyDescent="0.3">
      <c r="A96" s="47">
        <v>3</v>
      </c>
      <c r="B96" s="91" t="s">
        <v>195</v>
      </c>
      <c r="C96" s="49" t="s">
        <v>196</v>
      </c>
      <c r="D96" s="50">
        <v>4040</v>
      </c>
      <c r="E96" s="50">
        <v>4159.2</v>
      </c>
      <c r="F96" s="14">
        <f t="shared" si="62"/>
        <v>4170.45</v>
      </c>
      <c r="G96" s="14">
        <v>442.51100000000002</v>
      </c>
      <c r="H96" s="14">
        <v>683.16200000000003</v>
      </c>
      <c r="I96" s="14">
        <v>124.657</v>
      </c>
      <c r="J96" s="14">
        <v>372.58600000000001</v>
      </c>
      <c r="K96" s="14">
        <v>551.17899999999997</v>
      </c>
      <c r="L96" s="14">
        <v>0.19400000000000001</v>
      </c>
      <c r="M96" s="14">
        <v>399.279</v>
      </c>
      <c r="N96" s="14">
        <v>644.81100000000004</v>
      </c>
      <c r="O96" s="14">
        <v>250.83600000000001</v>
      </c>
      <c r="P96" s="14">
        <v>189.49600000000001</v>
      </c>
      <c r="Q96" s="14">
        <v>508.71300000000002</v>
      </c>
      <c r="R96" s="14">
        <v>3.0259999999999998</v>
      </c>
      <c r="S96" s="14">
        <f t="shared" si="58"/>
        <v>11.25</v>
      </c>
      <c r="T96" s="15">
        <f t="shared" si="59"/>
        <v>100.27048470859781</v>
      </c>
      <c r="U96" s="14">
        <v>3868.8470000000002</v>
      </c>
      <c r="V96" s="16">
        <f t="shared" si="61"/>
        <v>301.60299999999961</v>
      </c>
      <c r="W96" s="17">
        <f>F96/U96*100</f>
        <v>107.79568176255094</v>
      </c>
    </row>
    <row r="97" spans="1:23" s="88" customFormat="1" ht="49.5" customHeight="1" x14ac:dyDescent="0.3">
      <c r="A97" s="47">
        <v>4</v>
      </c>
      <c r="B97" s="91" t="s">
        <v>197</v>
      </c>
      <c r="C97" s="49">
        <v>21110000</v>
      </c>
      <c r="D97" s="50"/>
      <c r="E97" s="50"/>
      <c r="F97" s="14">
        <f t="shared" si="62"/>
        <v>4.7610000000000001</v>
      </c>
      <c r="G97" s="14"/>
      <c r="H97" s="14"/>
      <c r="I97" s="14">
        <v>4.7610000000000001</v>
      </c>
      <c r="J97" s="14"/>
      <c r="K97" s="14"/>
      <c r="L97" s="14"/>
      <c r="M97" s="14"/>
      <c r="N97" s="14"/>
      <c r="O97" s="14"/>
      <c r="P97" s="14"/>
      <c r="Q97" s="14"/>
      <c r="R97" s="14"/>
      <c r="S97" s="14">
        <f t="shared" si="58"/>
        <v>4.7610000000000001</v>
      </c>
      <c r="T97" s="15"/>
      <c r="U97" s="14"/>
      <c r="V97" s="16">
        <f t="shared" si="61"/>
        <v>4.7610000000000001</v>
      </c>
      <c r="W97" s="17"/>
    </row>
    <row r="98" spans="1:23" s="88" customFormat="1" ht="48.75" customHeight="1" x14ac:dyDescent="0.3">
      <c r="A98" s="47">
        <v>5</v>
      </c>
      <c r="B98" s="48" t="s">
        <v>198</v>
      </c>
      <c r="C98" s="49" t="s">
        <v>199</v>
      </c>
      <c r="D98" s="50">
        <v>55</v>
      </c>
      <c r="E98" s="50">
        <v>171.2</v>
      </c>
      <c r="F98" s="14">
        <f t="shared" si="62"/>
        <v>171.661</v>
      </c>
      <c r="G98" s="14">
        <v>0</v>
      </c>
      <c r="H98" s="14">
        <v>2.2349999999999999</v>
      </c>
      <c r="I98" s="14">
        <v>126.652</v>
      </c>
      <c r="J98" s="14">
        <v>3.653</v>
      </c>
      <c r="K98" s="14">
        <v>3.27</v>
      </c>
      <c r="L98" s="14"/>
      <c r="M98" s="14">
        <v>0</v>
      </c>
      <c r="N98" s="14">
        <v>0</v>
      </c>
      <c r="O98" s="14">
        <v>0</v>
      </c>
      <c r="P98" s="14">
        <v>35.404000000000003</v>
      </c>
      <c r="Q98" s="14"/>
      <c r="R98" s="14">
        <v>0.44700000000000001</v>
      </c>
      <c r="S98" s="14">
        <f t="shared" si="58"/>
        <v>0.46100000000001273</v>
      </c>
      <c r="T98" s="15">
        <f t="shared" si="59"/>
        <v>100.26927570093459</v>
      </c>
      <c r="U98" s="14">
        <v>552.21800000000007</v>
      </c>
      <c r="V98" s="16">
        <f t="shared" si="61"/>
        <v>-380.55700000000007</v>
      </c>
      <c r="W98" s="17">
        <f>F98/U98*100</f>
        <v>31.085730635365017</v>
      </c>
    </row>
    <row r="99" spans="1:23" s="138" customFormat="1" ht="38.25" customHeight="1" x14ac:dyDescent="0.3">
      <c r="A99" s="135">
        <f t="shared" ref="A99" si="63">A98+1</f>
        <v>6</v>
      </c>
      <c r="B99" s="136" t="s">
        <v>200</v>
      </c>
      <c r="C99" s="137"/>
      <c r="D99" s="60">
        <f>SUM(D100:D102)</f>
        <v>52024</v>
      </c>
      <c r="E99" s="60">
        <f>SUM(E100:E103)</f>
        <v>117019.86900000001</v>
      </c>
      <c r="F99" s="60">
        <f t="shared" si="62"/>
        <v>118953.54599999999</v>
      </c>
      <c r="G99" s="60">
        <f>SUM(G100:G103)</f>
        <v>7105.0060000000003</v>
      </c>
      <c r="H99" s="60">
        <f t="shared" ref="H99:R99" si="64">SUM(H100:H103)</f>
        <v>11422.458000000001</v>
      </c>
      <c r="I99" s="60">
        <f t="shared" si="64"/>
        <v>414.21899999999999</v>
      </c>
      <c r="J99" s="60">
        <f t="shared" si="64"/>
        <v>5282.54</v>
      </c>
      <c r="K99" s="60">
        <f t="shared" si="64"/>
        <v>7554.5290000000005</v>
      </c>
      <c r="L99" s="60">
        <f t="shared" si="64"/>
        <v>29160.794000000002</v>
      </c>
      <c r="M99" s="60">
        <f t="shared" si="64"/>
        <v>3283.0340000000001</v>
      </c>
      <c r="N99" s="60">
        <f t="shared" si="64"/>
        <v>10733.866</v>
      </c>
      <c r="O99" s="60">
        <f t="shared" si="64"/>
        <v>19239.074000000001</v>
      </c>
      <c r="P99" s="60">
        <f t="shared" si="64"/>
        <v>8624.3799999999992</v>
      </c>
      <c r="Q99" s="60">
        <f t="shared" si="64"/>
        <v>10301.17</v>
      </c>
      <c r="R99" s="60">
        <f t="shared" si="64"/>
        <v>5832.4760000000006</v>
      </c>
      <c r="S99" s="60">
        <f t="shared" si="58"/>
        <v>1933.6769999999815</v>
      </c>
      <c r="T99" s="61">
        <f t="shared" si="59"/>
        <v>101.65243476729577</v>
      </c>
      <c r="U99" s="60">
        <f>SUM(U100:U102)</f>
        <v>88093.755999999965</v>
      </c>
      <c r="V99" s="44">
        <f t="shared" si="61"/>
        <v>30859.790000000023</v>
      </c>
      <c r="W99" s="45">
        <f>F99/U99*100</f>
        <v>135.03062123948948</v>
      </c>
    </row>
    <row r="100" spans="1:23" s="90" customFormat="1" ht="35.25" customHeight="1" x14ac:dyDescent="0.3">
      <c r="A100" s="74" t="s">
        <v>61</v>
      </c>
      <c r="B100" s="89" t="s">
        <v>201</v>
      </c>
      <c r="C100" s="75" t="s">
        <v>202</v>
      </c>
      <c r="D100" s="55">
        <v>0</v>
      </c>
      <c r="E100" s="55">
        <v>1776.069</v>
      </c>
      <c r="F100" s="21">
        <f t="shared" si="62"/>
        <v>1776.19</v>
      </c>
      <c r="G100" s="21">
        <v>0</v>
      </c>
      <c r="H100" s="21"/>
      <c r="I100" s="21">
        <v>4</v>
      </c>
      <c r="J100" s="21">
        <v>24.57</v>
      </c>
      <c r="K100" s="21"/>
      <c r="L100" s="21">
        <v>58</v>
      </c>
      <c r="M100" s="21">
        <v>1243.9670000000001</v>
      </c>
      <c r="N100" s="21">
        <v>82.311000000000007</v>
      </c>
      <c r="O100" s="21">
        <v>82.311000000000007</v>
      </c>
      <c r="P100" s="21">
        <v>171.12</v>
      </c>
      <c r="Q100" s="21">
        <v>20.516999999999999</v>
      </c>
      <c r="R100" s="21">
        <v>89.394000000000005</v>
      </c>
      <c r="S100" s="21">
        <f t="shared" si="58"/>
        <v>0.12100000000009459</v>
      </c>
      <c r="T100" s="76">
        <f t="shared" si="59"/>
        <v>100.00681279837664</v>
      </c>
      <c r="U100" s="21">
        <v>1420.4309999999998</v>
      </c>
      <c r="V100" s="23">
        <f t="shared" si="61"/>
        <v>355.75900000000024</v>
      </c>
      <c r="W100" s="24">
        <f>F100/U100*100</f>
        <v>125.04584875998907</v>
      </c>
    </row>
    <row r="101" spans="1:23" s="90" customFormat="1" ht="35.25" customHeight="1" x14ac:dyDescent="0.3">
      <c r="A101" s="74" t="s">
        <v>64</v>
      </c>
      <c r="B101" s="89" t="s">
        <v>203</v>
      </c>
      <c r="C101" s="75" t="s">
        <v>204</v>
      </c>
      <c r="D101" s="55">
        <v>4024</v>
      </c>
      <c r="E101" s="55">
        <v>6324</v>
      </c>
      <c r="F101" s="21">
        <f t="shared" si="62"/>
        <v>6690.4350000000004</v>
      </c>
      <c r="G101" s="21">
        <v>0</v>
      </c>
      <c r="H101" s="21"/>
      <c r="I101" s="21"/>
      <c r="J101" s="21">
        <v>268.56400000000002</v>
      </c>
      <c r="K101" s="21"/>
      <c r="L101" s="21">
        <v>3535.4169999999999</v>
      </c>
      <c r="M101" s="21">
        <v>0</v>
      </c>
      <c r="N101" s="21">
        <v>0</v>
      </c>
      <c r="O101" s="21">
        <v>0</v>
      </c>
      <c r="P101" s="21">
        <v>315.44799999999998</v>
      </c>
      <c r="Q101" s="21">
        <v>2229.6880000000001</v>
      </c>
      <c r="R101" s="21">
        <v>341.31799999999998</v>
      </c>
      <c r="S101" s="21">
        <f t="shared" si="58"/>
        <v>366.4350000000004</v>
      </c>
      <c r="T101" s="76">
        <f t="shared" si="59"/>
        <v>105.79435483870969</v>
      </c>
      <c r="U101" s="21">
        <v>7522.3240000000005</v>
      </c>
      <c r="V101" s="23">
        <f t="shared" si="61"/>
        <v>-831.88900000000012</v>
      </c>
      <c r="W101" s="24">
        <f>F101/U101*100</f>
        <v>88.941063958425616</v>
      </c>
    </row>
    <row r="102" spans="1:23" s="94" customFormat="1" ht="35.25" customHeight="1" x14ac:dyDescent="0.3">
      <c r="A102" s="74" t="s">
        <v>66</v>
      </c>
      <c r="B102" s="79" t="s">
        <v>205</v>
      </c>
      <c r="C102" s="75" t="s">
        <v>206</v>
      </c>
      <c r="D102" s="55">
        <v>48000</v>
      </c>
      <c r="E102" s="55">
        <v>107919.8</v>
      </c>
      <c r="F102" s="55">
        <f t="shared" si="62"/>
        <v>109486.921</v>
      </c>
      <c r="G102" s="55">
        <v>7105.0060000000003</v>
      </c>
      <c r="H102" s="55">
        <v>11422.458000000001</v>
      </c>
      <c r="I102" s="55">
        <v>410.21899999999999</v>
      </c>
      <c r="J102" s="55">
        <v>4989.4059999999999</v>
      </c>
      <c r="K102" s="55">
        <v>7554.5290000000005</v>
      </c>
      <c r="L102" s="55">
        <v>25567.377</v>
      </c>
      <c r="M102" s="55">
        <v>2039.067</v>
      </c>
      <c r="N102" s="55">
        <v>10651.555</v>
      </c>
      <c r="O102" s="55">
        <v>19156.762999999999</v>
      </c>
      <c r="P102" s="55">
        <v>8137.8119999999999</v>
      </c>
      <c r="Q102" s="55">
        <v>8050.9650000000001</v>
      </c>
      <c r="R102" s="55">
        <v>4401.7640000000001</v>
      </c>
      <c r="S102" s="55">
        <f t="shared" si="58"/>
        <v>1567.1209999999992</v>
      </c>
      <c r="T102" s="76">
        <f t="shared" si="59"/>
        <v>101.4521162937663</v>
      </c>
      <c r="U102" s="55">
        <v>79151.00099999996</v>
      </c>
      <c r="V102" s="23">
        <f t="shared" si="61"/>
        <v>30335.920000000042</v>
      </c>
      <c r="W102" s="24">
        <f>F102/U102*100</f>
        <v>138.3266409985138</v>
      </c>
    </row>
    <row r="103" spans="1:23" s="94" customFormat="1" ht="78" x14ac:dyDescent="0.3">
      <c r="A103" s="74" t="s">
        <v>68</v>
      </c>
      <c r="B103" s="79" t="s">
        <v>229</v>
      </c>
      <c r="C103" s="75" t="s">
        <v>161</v>
      </c>
      <c r="D103" s="55"/>
      <c r="E103" s="55">
        <v>1000</v>
      </c>
      <c r="F103" s="55">
        <f t="shared" si="62"/>
        <v>1000</v>
      </c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>
        <v>1000</v>
      </c>
      <c r="S103" s="55">
        <f t="shared" si="58"/>
        <v>0</v>
      </c>
      <c r="T103" s="76">
        <f t="shared" si="59"/>
        <v>100</v>
      </c>
      <c r="U103" s="55"/>
      <c r="V103" s="23">
        <f t="shared" si="61"/>
        <v>1000</v>
      </c>
      <c r="W103" s="24"/>
    </row>
    <row r="104" spans="1:23" s="88" customFormat="1" ht="23.25" x14ac:dyDescent="0.3">
      <c r="A104" s="47">
        <v>7</v>
      </c>
      <c r="B104" s="91" t="s">
        <v>207</v>
      </c>
      <c r="C104" s="49" t="s">
        <v>208</v>
      </c>
      <c r="D104" s="50">
        <v>11615.2</v>
      </c>
      <c r="E104" s="50">
        <v>11465.2</v>
      </c>
      <c r="F104" s="14">
        <f t="shared" si="62"/>
        <v>12391.891000000003</v>
      </c>
      <c r="G104" s="14">
        <v>1070.626</v>
      </c>
      <c r="H104" s="14">
        <v>418.40600000000001</v>
      </c>
      <c r="I104" s="14">
        <v>1379.806</v>
      </c>
      <c r="J104" s="14">
        <v>529.60799999999995</v>
      </c>
      <c r="K104" s="14">
        <v>943.41200000000003</v>
      </c>
      <c r="L104" s="14">
        <v>1144.47</v>
      </c>
      <c r="M104" s="14">
        <v>704.47</v>
      </c>
      <c r="N104" s="14">
        <v>843.35900000000004</v>
      </c>
      <c r="O104" s="14">
        <v>1563.7159999999999</v>
      </c>
      <c r="P104" s="14">
        <v>656.91399999999999</v>
      </c>
      <c r="Q104" s="14">
        <v>568.423</v>
      </c>
      <c r="R104" s="14">
        <v>2568.681</v>
      </c>
      <c r="S104" s="14">
        <f t="shared" si="58"/>
        <v>926.69100000000253</v>
      </c>
      <c r="T104" s="15">
        <f t="shared" si="59"/>
        <v>108.08264138436314</v>
      </c>
      <c r="U104" s="14">
        <v>12842.920999999998</v>
      </c>
      <c r="V104" s="16">
        <f t="shared" si="61"/>
        <v>-451.0299999999952</v>
      </c>
      <c r="W104" s="17">
        <f>F104/U104*100</f>
        <v>96.48810422488782</v>
      </c>
    </row>
    <row r="105" spans="1:23" s="97" customFormat="1" ht="37.5" customHeight="1" x14ac:dyDescent="0.3">
      <c r="A105" s="95"/>
      <c r="B105" s="125" t="s">
        <v>209</v>
      </c>
      <c r="C105" s="96"/>
      <c r="D105" s="60">
        <f>D92+D96+D98+D100+D101+D102+D104</f>
        <v>169029.41400000002</v>
      </c>
      <c r="E105" s="60">
        <f>E92+E96+E98+E100+E101+E102+E104</f>
        <v>233110.68300000002</v>
      </c>
      <c r="F105" s="60">
        <f t="shared" si="62"/>
        <v>493475.08800000005</v>
      </c>
      <c r="G105" s="60">
        <f>G92+G96+G98+G100+G101+G102+G104</f>
        <v>21174.099000000002</v>
      </c>
      <c r="H105" s="60">
        <f>H92+H96+H98+H100+H101+H102+H104</f>
        <v>31155.570000000003</v>
      </c>
      <c r="I105" s="60">
        <f t="shared" ref="I105:L105" si="65">I92+I96+I98+I100+I101+I102+I104+I97</f>
        <v>20267.510999999999</v>
      </c>
      <c r="J105" s="60">
        <f t="shared" si="65"/>
        <v>54851.542000000001</v>
      </c>
      <c r="K105" s="60">
        <f t="shared" si="65"/>
        <v>21220.797999999999</v>
      </c>
      <c r="L105" s="60">
        <f t="shared" si="65"/>
        <v>121422.41399999999</v>
      </c>
      <c r="M105" s="60">
        <f t="shared" ref="M105:R105" si="66">M92+M96+M98+M100+M101+M102+M104+M97</f>
        <v>15864.726000000001</v>
      </c>
      <c r="N105" s="60">
        <f t="shared" si="66"/>
        <v>33748.122000000003</v>
      </c>
      <c r="O105" s="60">
        <f t="shared" si="66"/>
        <v>43675.797000000006</v>
      </c>
      <c r="P105" s="60">
        <f t="shared" si="66"/>
        <v>30913.628000000001</v>
      </c>
      <c r="Q105" s="60">
        <f t="shared" si="66"/>
        <v>52498.993000000009</v>
      </c>
      <c r="R105" s="60">
        <f t="shared" si="66"/>
        <v>46681.887999999999</v>
      </c>
      <c r="S105" s="60">
        <f t="shared" si="58"/>
        <v>260364.40500000003</v>
      </c>
      <c r="T105" s="61">
        <f t="shared" si="59"/>
        <v>211.69132261518877</v>
      </c>
      <c r="U105" s="60">
        <f>U92+U96+U98+U100+U101+U102+U104+U95</f>
        <v>302640.82699999993</v>
      </c>
      <c r="V105" s="44">
        <f t="shared" si="61"/>
        <v>190834.26100000012</v>
      </c>
      <c r="W105" s="45">
        <f>F105/U105*100</f>
        <v>163.05635062251537</v>
      </c>
    </row>
    <row r="106" spans="1:23" s="99" customFormat="1" ht="39" x14ac:dyDescent="0.25">
      <c r="A106" s="47">
        <v>1</v>
      </c>
      <c r="B106" s="48" t="s">
        <v>226</v>
      </c>
      <c r="C106" s="49" t="s">
        <v>126</v>
      </c>
      <c r="D106" s="50"/>
      <c r="E106" s="50"/>
      <c r="F106" s="50">
        <f t="shared" si="62"/>
        <v>0</v>
      </c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>
        <f t="shared" si="58"/>
        <v>0</v>
      </c>
      <c r="T106" s="98"/>
      <c r="U106" s="50">
        <v>47878.3</v>
      </c>
      <c r="V106" s="16">
        <f t="shared" si="61"/>
        <v>-47878.3</v>
      </c>
      <c r="W106" s="17"/>
    </row>
    <row r="107" spans="1:23" s="99" customFormat="1" ht="23.25" x14ac:dyDescent="0.25">
      <c r="A107" s="47">
        <f>A106+1</f>
        <v>2</v>
      </c>
      <c r="B107" s="48" t="s">
        <v>131</v>
      </c>
      <c r="C107" s="49" t="s">
        <v>132</v>
      </c>
      <c r="D107" s="50"/>
      <c r="E107" s="50">
        <v>13289.04</v>
      </c>
      <c r="F107" s="50">
        <f t="shared" si="62"/>
        <v>13289.04</v>
      </c>
      <c r="G107" s="50"/>
      <c r="H107" s="50"/>
      <c r="I107" s="50"/>
      <c r="J107" s="50"/>
      <c r="K107" s="50"/>
      <c r="L107" s="50"/>
      <c r="M107" s="50">
        <v>6419.44</v>
      </c>
      <c r="N107" s="50">
        <v>6869.6</v>
      </c>
      <c r="O107" s="50">
        <v>0</v>
      </c>
      <c r="P107" s="50">
        <v>0</v>
      </c>
      <c r="Q107" s="50">
        <v>0</v>
      </c>
      <c r="R107" s="50">
        <v>0</v>
      </c>
      <c r="S107" s="50">
        <f t="shared" si="58"/>
        <v>0</v>
      </c>
      <c r="T107" s="98">
        <f t="shared" si="59"/>
        <v>100</v>
      </c>
      <c r="U107" s="50"/>
      <c r="V107" s="16">
        <f t="shared" si="61"/>
        <v>13289.04</v>
      </c>
      <c r="W107" s="17"/>
    </row>
    <row r="108" spans="1:23" s="99" customFormat="1" ht="78" x14ac:dyDescent="0.25">
      <c r="A108" s="47">
        <f>A107+1</f>
        <v>3</v>
      </c>
      <c r="B108" s="48" t="s">
        <v>210</v>
      </c>
      <c r="C108" s="49" t="s">
        <v>211</v>
      </c>
      <c r="D108" s="50"/>
      <c r="E108" s="50"/>
      <c r="F108" s="50">
        <f t="shared" si="62"/>
        <v>0</v>
      </c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>
        <f t="shared" si="58"/>
        <v>0</v>
      </c>
      <c r="T108" s="98"/>
      <c r="U108" s="50">
        <v>16316.299000000001</v>
      </c>
      <c r="V108" s="16">
        <f t="shared" si="61"/>
        <v>-16316.299000000001</v>
      </c>
      <c r="W108" s="17"/>
    </row>
    <row r="109" spans="1:23" s="99" customFormat="1" ht="39" x14ac:dyDescent="0.25">
      <c r="A109" s="47">
        <f>A108+1</f>
        <v>4</v>
      </c>
      <c r="B109" s="48" t="s">
        <v>212</v>
      </c>
      <c r="C109" s="49" t="s">
        <v>213</v>
      </c>
      <c r="D109" s="50"/>
      <c r="E109" s="50"/>
      <c r="F109" s="50">
        <f t="shared" si="62"/>
        <v>0</v>
      </c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>
        <f t="shared" si="58"/>
        <v>0</v>
      </c>
      <c r="T109" s="98"/>
      <c r="U109" s="50">
        <v>44811.588000000003</v>
      </c>
      <c r="V109" s="16">
        <f t="shared" si="61"/>
        <v>-44811.588000000003</v>
      </c>
      <c r="W109" s="17"/>
    </row>
    <row r="110" spans="1:23" s="99" customFormat="1" ht="39" x14ac:dyDescent="0.25">
      <c r="A110" s="47">
        <f>A109+1</f>
        <v>5</v>
      </c>
      <c r="B110" s="48" t="s">
        <v>214</v>
      </c>
      <c r="C110" s="49" t="s">
        <v>215</v>
      </c>
      <c r="D110" s="50"/>
      <c r="E110" s="50"/>
      <c r="F110" s="50">
        <f t="shared" si="62"/>
        <v>0</v>
      </c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>
        <f t="shared" si="58"/>
        <v>0</v>
      </c>
      <c r="T110" s="98"/>
      <c r="U110" s="50">
        <v>42405.023999999998</v>
      </c>
      <c r="V110" s="16">
        <f t="shared" si="61"/>
        <v>-42405.023999999998</v>
      </c>
      <c r="W110" s="17"/>
    </row>
    <row r="111" spans="1:23" s="62" customFormat="1" ht="30.75" customHeight="1" x14ac:dyDescent="0.3">
      <c r="A111" s="57"/>
      <c r="B111" s="58" t="s">
        <v>216</v>
      </c>
      <c r="C111" s="96"/>
      <c r="D111" s="60">
        <f>D112+D115</f>
        <v>0</v>
      </c>
      <c r="E111" s="60">
        <f>E112+E115</f>
        <v>14289.04</v>
      </c>
      <c r="F111" s="60">
        <f t="shared" si="62"/>
        <v>14289.04</v>
      </c>
      <c r="G111" s="60">
        <f t="shared" ref="G111:R111" si="67">G112+G115</f>
        <v>0</v>
      </c>
      <c r="H111" s="60">
        <f t="shared" si="67"/>
        <v>0</v>
      </c>
      <c r="I111" s="60">
        <f t="shared" si="67"/>
        <v>0</v>
      </c>
      <c r="J111" s="60">
        <f t="shared" si="67"/>
        <v>0</v>
      </c>
      <c r="K111" s="60">
        <f t="shared" si="67"/>
        <v>0</v>
      </c>
      <c r="L111" s="60">
        <f t="shared" si="67"/>
        <v>0</v>
      </c>
      <c r="M111" s="60">
        <f t="shared" si="67"/>
        <v>6419.44</v>
      </c>
      <c r="N111" s="60">
        <f t="shared" si="67"/>
        <v>6869.6</v>
      </c>
      <c r="O111" s="60">
        <f t="shared" si="67"/>
        <v>0</v>
      </c>
      <c r="P111" s="60">
        <f t="shared" si="67"/>
        <v>0</v>
      </c>
      <c r="Q111" s="60">
        <f t="shared" ref="Q111" si="68">Q112+Q115</f>
        <v>0</v>
      </c>
      <c r="R111" s="60">
        <f t="shared" si="67"/>
        <v>1000</v>
      </c>
      <c r="S111" s="60">
        <f t="shared" si="58"/>
        <v>0</v>
      </c>
      <c r="T111" s="61">
        <f t="shared" si="59"/>
        <v>100</v>
      </c>
      <c r="U111" s="60">
        <f>U112+U115</f>
        <v>151411.21100000001</v>
      </c>
      <c r="V111" s="44">
        <f t="shared" si="61"/>
        <v>-137122.171</v>
      </c>
      <c r="W111" s="45">
        <f>F111/U111*100</f>
        <v>9.4372404167614778</v>
      </c>
    </row>
    <row r="112" spans="1:23" s="102" customFormat="1" ht="22.5" x14ac:dyDescent="0.25">
      <c r="A112" s="100"/>
      <c r="B112" s="101" t="s">
        <v>180</v>
      </c>
      <c r="C112" s="71"/>
      <c r="D112" s="72">
        <f>D113+D114</f>
        <v>0</v>
      </c>
      <c r="E112" s="72">
        <f>E113+E114</f>
        <v>14289.04</v>
      </c>
      <c r="F112" s="72">
        <f t="shared" si="62"/>
        <v>14289.04</v>
      </c>
      <c r="G112" s="72">
        <f t="shared" ref="G112:R112" si="69">G113+G114</f>
        <v>0</v>
      </c>
      <c r="H112" s="72">
        <f t="shared" si="69"/>
        <v>0</v>
      </c>
      <c r="I112" s="72">
        <f t="shared" si="69"/>
        <v>0</v>
      </c>
      <c r="J112" s="72">
        <f t="shared" si="69"/>
        <v>0</v>
      </c>
      <c r="K112" s="72">
        <f t="shared" si="69"/>
        <v>0</v>
      </c>
      <c r="L112" s="72">
        <f t="shared" si="69"/>
        <v>0</v>
      </c>
      <c r="M112" s="72">
        <f t="shared" si="69"/>
        <v>6419.44</v>
      </c>
      <c r="N112" s="72">
        <f t="shared" si="69"/>
        <v>6869.6</v>
      </c>
      <c r="O112" s="72">
        <f t="shared" si="69"/>
        <v>0</v>
      </c>
      <c r="P112" s="72">
        <f t="shared" si="69"/>
        <v>0</v>
      </c>
      <c r="Q112" s="72">
        <f t="shared" ref="Q112" si="70">Q113+Q114</f>
        <v>0</v>
      </c>
      <c r="R112" s="72">
        <f t="shared" si="69"/>
        <v>1000</v>
      </c>
      <c r="S112" s="72">
        <f t="shared" si="58"/>
        <v>0</v>
      </c>
      <c r="T112" s="73">
        <f t="shared" si="59"/>
        <v>100</v>
      </c>
      <c r="U112" s="72">
        <f>U113+U114</f>
        <v>109006.18700000001</v>
      </c>
      <c r="V112" s="68">
        <f t="shared" si="61"/>
        <v>-94717.146999999997</v>
      </c>
      <c r="W112" s="69">
        <f>F112/U112*100</f>
        <v>13.108466953348255</v>
      </c>
    </row>
    <row r="113" spans="1:23" s="77" customFormat="1" ht="23.25" x14ac:dyDescent="0.25">
      <c r="A113" s="74"/>
      <c r="B113" s="75" t="s">
        <v>181</v>
      </c>
      <c r="C113" s="75"/>
      <c r="D113" s="55">
        <f>D108</f>
        <v>0</v>
      </c>
      <c r="E113" s="55">
        <f>E108+E107</f>
        <v>13289.04</v>
      </c>
      <c r="F113" s="55">
        <f t="shared" si="62"/>
        <v>13289.04</v>
      </c>
      <c r="G113" s="55">
        <f t="shared" ref="G113:R113" si="71">G108+G107</f>
        <v>0</v>
      </c>
      <c r="H113" s="55">
        <f t="shared" si="71"/>
        <v>0</v>
      </c>
      <c r="I113" s="55">
        <f t="shared" si="71"/>
        <v>0</v>
      </c>
      <c r="J113" s="55">
        <f t="shared" si="71"/>
        <v>0</v>
      </c>
      <c r="K113" s="55">
        <f t="shared" si="71"/>
        <v>0</v>
      </c>
      <c r="L113" s="55">
        <f t="shared" si="71"/>
        <v>0</v>
      </c>
      <c r="M113" s="55">
        <f t="shared" si="71"/>
        <v>6419.44</v>
      </c>
      <c r="N113" s="55">
        <f t="shared" si="71"/>
        <v>6869.6</v>
      </c>
      <c r="O113" s="55">
        <f t="shared" si="71"/>
        <v>0</v>
      </c>
      <c r="P113" s="55">
        <f t="shared" si="71"/>
        <v>0</v>
      </c>
      <c r="Q113" s="55">
        <f t="shared" ref="Q113" si="72">Q108+Q107</f>
        <v>0</v>
      </c>
      <c r="R113" s="55">
        <f t="shared" si="71"/>
        <v>0</v>
      </c>
      <c r="S113" s="55">
        <f t="shared" si="58"/>
        <v>0</v>
      </c>
      <c r="T113" s="76">
        <f t="shared" si="59"/>
        <v>100</v>
      </c>
      <c r="U113" s="55">
        <f>U108+U106</f>
        <v>64194.599000000002</v>
      </c>
      <c r="V113" s="23">
        <f t="shared" si="61"/>
        <v>-50905.559000000001</v>
      </c>
      <c r="W113" s="24">
        <f>F113/U113*100</f>
        <v>20.701180795599331</v>
      </c>
    </row>
    <row r="114" spans="1:23" s="77" customFormat="1" ht="23.25" x14ac:dyDescent="0.25">
      <c r="A114" s="74"/>
      <c r="B114" s="78" t="s">
        <v>182</v>
      </c>
      <c r="C114" s="75"/>
      <c r="D114" s="55"/>
      <c r="E114" s="55">
        <f>E103</f>
        <v>1000</v>
      </c>
      <c r="F114" s="55">
        <f t="shared" si="62"/>
        <v>1000</v>
      </c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>
        <f>R103</f>
        <v>1000</v>
      </c>
      <c r="S114" s="55">
        <f t="shared" si="58"/>
        <v>0</v>
      </c>
      <c r="T114" s="76">
        <f t="shared" si="59"/>
        <v>100</v>
      </c>
      <c r="U114" s="55">
        <f>U109</f>
        <v>44811.588000000003</v>
      </c>
      <c r="V114" s="23">
        <f t="shared" si="61"/>
        <v>-43811.588000000003</v>
      </c>
      <c r="W114" s="24">
        <f>F114/U114*100</f>
        <v>2.2315656387807548</v>
      </c>
    </row>
    <row r="115" spans="1:23" s="102" customFormat="1" ht="39" x14ac:dyDescent="0.25">
      <c r="A115" s="100"/>
      <c r="B115" s="101" t="s">
        <v>217</v>
      </c>
      <c r="C115" s="71"/>
      <c r="D115" s="72">
        <f>D110</f>
        <v>0</v>
      </c>
      <c r="E115" s="72">
        <f>E110</f>
        <v>0</v>
      </c>
      <c r="F115" s="72">
        <f t="shared" si="62"/>
        <v>0</v>
      </c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3"/>
      <c r="U115" s="72">
        <f>U110</f>
        <v>42405.023999999998</v>
      </c>
      <c r="V115" s="68">
        <f t="shared" si="61"/>
        <v>-42405.023999999998</v>
      </c>
      <c r="W115" s="69">
        <f>F115/U115*100</f>
        <v>0</v>
      </c>
    </row>
    <row r="116" spans="1:23" s="102" customFormat="1" ht="22.5" x14ac:dyDescent="0.25">
      <c r="A116" s="100"/>
      <c r="B116" s="101"/>
      <c r="C116" s="71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3"/>
      <c r="U116" s="72"/>
      <c r="V116" s="68"/>
      <c r="W116" s="69"/>
    </row>
    <row r="117" spans="1:23" s="87" customFormat="1" ht="30.75" customHeight="1" x14ac:dyDescent="0.3">
      <c r="A117" s="80"/>
      <c r="B117" s="81" t="s">
        <v>218</v>
      </c>
      <c r="C117" s="103"/>
      <c r="D117" s="83">
        <f>D105+D111</f>
        <v>169029.41400000002</v>
      </c>
      <c r="E117" s="83">
        <f>E105+E111</f>
        <v>247399.72300000003</v>
      </c>
      <c r="F117" s="83">
        <f t="shared" si="62"/>
        <v>507764.12800000008</v>
      </c>
      <c r="G117" s="83">
        <f t="shared" ref="G117:R117" si="73">G105+G111</f>
        <v>21174.099000000002</v>
      </c>
      <c r="H117" s="83">
        <f t="shared" si="73"/>
        <v>31155.570000000003</v>
      </c>
      <c r="I117" s="83">
        <f t="shared" si="73"/>
        <v>20267.510999999999</v>
      </c>
      <c r="J117" s="83">
        <f t="shared" si="73"/>
        <v>54851.542000000001</v>
      </c>
      <c r="K117" s="83">
        <f t="shared" si="73"/>
        <v>21220.797999999999</v>
      </c>
      <c r="L117" s="83">
        <f t="shared" si="73"/>
        <v>121422.41399999999</v>
      </c>
      <c r="M117" s="83">
        <f t="shared" si="73"/>
        <v>22284.166000000001</v>
      </c>
      <c r="N117" s="83">
        <f t="shared" si="73"/>
        <v>40617.722000000002</v>
      </c>
      <c r="O117" s="83">
        <f t="shared" si="73"/>
        <v>43675.797000000006</v>
      </c>
      <c r="P117" s="83">
        <f t="shared" si="73"/>
        <v>30913.628000000001</v>
      </c>
      <c r="Q117" s="83">
        <f t="shared" ref="Q117" si="74">Q105+Q111</f>
        <v>52498.993000000009</v>
      </c>
      <c r="R117" s="83">
        <f t="shared" si="73"/>
        <v>47681.887999999999</v>
      </c>
      <c r="S117" s="83">
        <f t="shared" si="58"/>
        <v>260364.40500000006</v>
      </c>
      <c r="T117" s="84">
        <f>F117/E117*100</f>
        <v>205.24037854318863</v>
      </c>
      <c r="U117" s="83">
        <f>U105+U111</f>
        <v>454052.03799999994</v>
      </c>
      <c r="V117" s="85">
        <f>F117-U117</f>
        <v>53712.090000000142</v>
      </c>
      <c r="W117" s="86">
        <f>F117/U117*100</f>
        <v>111.82950091724952</v>
      </c>
    </row>
    <row r="118" spans="1:23" s="70" customFormat="1" ht="20.25" x14ac:dyDescent="0.25">
      <c r="A118" s="141" t="s">
        <v>219</v>
      </c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</row>
    <row r="119" spans="1:23" s="87" customFormat="1" ht="40.5" customHeight="1" x14ac:dyDescent="0.3">
      <c r="A119" s="104"/>
      <c r="B119" s="81" t="s">
        <v>220</v>
      </c>
      <c r="C119" s="103"/>
      <c r="D119" s="83">
        <f>D51+D105</f>
        <v>6418332.4919999987</v>
      </c>
      <c r="E119" s="83">
        <f>E51+E105</f>
        <v>6806844.6390000004</v>
      </c>
      <c r="F119" s="83">
        <f t="shared" si="62"/>
        <v>7283917.7289999994</v>
      </c>
      <c r="G119" s="83">
        <f t="shared" ref="G119:R119" si="75">G51+G105</f>
        <v>529252.804</v>
      </c>
      <c r="H119" s="83">
        <f t="shared" si="75"/>
        <v>570782.0909999999</v>
      </c>
      <c r="I119" s="83">
        <f t="shared" si="75"/>
        <v>487850.38900000002</v>
      </c>
      <c r="J119" s="83">
        <f t="shared" si="75"/>
        <v>639516.23300000001</v>
      </c>
      <c r="K119" s="83">
        <f t="shared" si="75"/>
        <v>575647.53</v>
      </c>
      <c r="L119" s="83">
        <f t="shared" si="75"/>
        <v>651273.23600000003</v>
      </c>
      <c r="M119" s="83">
        <f t="shared" si="75"/>
        <v>663398.41800000006</v>
      </c>
      <c r="N119" s="83">
        <f t="shared" si="75"/>
        <v>609431.04299999983</v>
      </c>
      <c r="O119" s="83">
        <f t="shared" si="75"/>
        <v>547313.11699999997</v>
      </c>
      <c r="P119" s="83">
        <f t="shared" si="75"/>
        <v>661314.88499999989</v>
      </c>
      <c r="Q119" s="83">
        <f t="shared" ref="Q119" si="76">Q51+Q105</f>
        <v>641767.27099999972</v>
      </c>
      <c r="R119" s="83">
        <f t="shared" si="75"/>
        <v>706370.71200000006</v>
      </c>
      <c r="S119" s="83">
        <f t="shared" si="58"/>
        <v>477073.08999999892</v>
      </c>
      <c r="T119" s="84">
        <f t="shared" si="59"/>
        <v>107.0087260000999</v>
      </c>
      <c r="U119" s="83">
        <f>U51+U105</f>
        <v>6070292.0759999994</v>
      </c>
      <c r="V119" s="85">
        <f>F119-U119</f>
        <v>1213625.6529999999</v>
      </c>
      <c r="W119" s="86">
        <f>F119/U119*100</f>
        <v>119.99287081750627</v>
      </c>
    </row>
    <row r="120" spans="1:23" s="93" customFormat="1" ht="22.5" x14ac:dyDescent="0.3">
      <c r="A120" s="63"/>
      <c r="B120" s="92"/>
      <c r="C120" s="71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3"/>
      <c r="U120" s="72"/>
      <c r="V120" s="68"/>
      <c r="W120" s="69"/>
    </row>
    <row r="121" spans="1:23" s="62" customFormat="1" ht="38.25" customHeight="1" x14ac:dyDescent="0.3">
      <c r="A121" s="57"/>
      <c r="B121" s="58" t="s">
        <v>216</v>
      </c>
      <c r="C121" s="96"/>
      <c r="D121" s="60">
        <f>D122+D123+D124+D127</f>
        <v>620318.51</v>
      </c>
      <c r="E121" s="60">
        <f>E122+E123+E124+E127</f>
        <v>1321302.53</v>
      </c>
      <c r="F121" s="60">
        <f t="shared" si="62"/>
        <v>1279091.331</v>
      </c>
      <c r="G121" s="60">
        <f t="shared" ref="G121:R121" si="77">G122+G123+G124+G127</f>
        <v>77177.726999999999</v>
      </c>
      <c r="H121" s="60">
        <f t="shared" si="77"/>
        <v>78538.081000000006</v>
      </c>
      <c r="I121" s="60">
        <f t="shared" si="77"/>
        <v>78466.065999999992</v>
      </c>
      <c r="J121" s="60">
        <f t="shared" si="77"/>
        <v>78945.156000000003</v>
      </c>
      <c r="K121" s="60">
        <f t="shared" si="77"/>
        <v>105411.14199999999</v>
      </c>
      <c r="L121" s="60">
        <f t="shared" si="77"/>
        <v>200895.93300000002</v>
      </c>
      <c r="M121" s="60">
        <f t="shared" si="77"/>
        <v>50413.578999999998</v>
      </c>
      <c r="N121" s="60">
        <f t="shared" si="77"/>
        <v>92823.434999999998</v>
      </c>
      <c r="O121" s="60">
        <f t="shared" si="77"/>
        <v>183910.41700000002</v>
      </c>
      <c r="P121" s="60">
        <f t="shared" si="77"/>
        <v>105098.417</v>
      </c>
      <c r="Q121" s="60">
        <f t="shared" ref="Q121" si="78">Q122+Q123+Q124+Q127</f>
        <v>104568.70700000001</v>
      </c>
      <c r="R121" s="60">
        <f t="shared" si="77"/>
        <v>122842.671</v>
      </c>
      <c r="S121" s="60">
        <f t="shared" si="58"/>
        <v>-42211.199000000022</v>
      </c>
      <c r="T121" s="61">
        <f t="shared" si="59"/>
        <v>96.805334278743871</v>
      </c>
      <c r="U121" s="60">
        <f>U122+U123+U124+U127</f>
        <v>1336829.4909999999</v>
      </c>
      <c r="V121" s="44">
        <f t="shared" ref="V121:V128" si="79">F121-U121</f>
        <v>-57738.159999999916</v>
      </c>
      <c r="W121" s="45">
        <f>F121/U121*100</f>
        <v>95.68096302567281</v>
      </c>
    </row>
    <row r="122" spans="1:23" s="107" customFormat="1" ht="22.5" x14ac:dyDescent="0.3">
      <c r="A122" s="105"/>
      <c r="B122" s="126" t="s">
        <v>178</v>
      </c>
      <c r="C122" s="106"/>
      <c r="D122" s="72">
        <f>D84</f>
        <v>0</v>
      </c>
      <c r="E122" s="72">
        <f>E84</f>
        <v>0</v>
      </c>
      <c r="F122" s="72">
        <f t="shared" si="62"/>
        <v>0</v>
      </c>
      <c r="G122" s="72">
        <f t="shared" ref="G122:R122" si="80">G84</f>
        <v>0</v>
      </c>
      <c r="H122" s="72">
        <f t="shared" si="80"/>
        <v>0</v>
      </c>
      <c r="I122" s="72">
        <f t="shared" si="80"/>
        <v>0</v>
      </c>
      <c r="J122" s="72">
        <f t="shared" si="80"/>
        <v>0</v>
      </c>
      <c r="K122" s="72">
        <f t="shared" si="80"/>
        <v>0</v>
      </c>
      <c r="L122" s="72">
        <f t="shared" si="80"/>
        <v>0</v>
      </c>
      <c r="M122" s="72">
        <f t="shared" si="80"/>
        <v>0</v>
      </c>
      <c r="N122" s="72">
        <f t="shared" si="80"/>
        <v>0</v>
      </c>
      <c r="O122" s="72">
        <f t="shared" si="80"/>
        <v>0</v>
      </c>
      <c r="P122" s="72">
        <f t="shared" si="80"/>
        <v>0</v>
      </c>
      <c r="Q122" s="72">
        <f t="shared" si="80"/>
        <v>0</v>
      </c>
      <c r="R122" s="72">
        <f t="shared" si="80"/>
        <v>0</v>
      </c>
      <c r="S122" s="72">
        <f t="shared" si="58"/>
        <v>0</v>
      </c>
      <c r="T122" s="73"/>
      <c r="U122" s="72">
        <f>U84</f>
        <v>0</v>
      </c>
      <c r="V122" s="68">
        <f t="shared" si="79"/>
        <v>0</v>
      </c>
      <c r="W122" s="69"/>
    </row>
    <row r="123" spans="1:23" s="107" customFormat="1" ht="22.5" x14ac:dyDescent="0.3">
      <c r="A123" s="105"/>
      <c r="B123" s="126" t="s">
        <v>179</v>
      </c>
      <c r="C123" s="106"/>
      <c r="D123" s="72">
        <f>D85</f>
        <v>0</v>
      </c>
      <c r="E123" s="72">
        <f>E85</f>
        <v>1795.681</v>
      </c>
      <c r="F123" s="72">
        <f t="shared" si="62"/>
        <v>1795.681</v>
      </c>
      <c r="G123" s="72">
        <f t="shared" ref="G123:R123" si="81">G85</f>
        <v>0</v>
      </c>
      <c r="H123" s="72">
        <f t="shared" si="81"/>
        <v>0</v>
      </c>
      <c r="I123" s="72">
        <f t="shared" si="81"/>
        <v>337.25700000000001</v>
      </c>
      <c r="J123" s="72">
        <f t="shared" si="81"/>
        <v>667.202</v>
      </c>
      <c r="K123" s="72">
        <f t="shared" si="81"/>
        <v>791.22199999999998</v>
      </c>
      <c r="L123" s="72">
        <f t="shared" si="81"/>
        <v>0</v>
      </c>
      <c r="M123" s="72">
        <f t="shared" si="81"/>
        <v>0</v>
      </c>
      <c r="N123" s="72">
        <f t="shared" si="81"/>
        <v>0</v>
      </c>
      <c r="O123" s="72">
        <f t="shared" si="81"/>
        <v>0</v>
      </c>
      <c r="P123" s="72">
        <f t="shared" si="81"/>
        <v>0</v>
      </c>
      <c r="Q123" s="72">
        <f t="shared" si="81"/>
        <v>0</v>
      </c>
      <c r="R123" s="72">
        <f t="shared" si="81"/>
        <v>0</v>
      </c>
      <c r="S123" s="72">
        <f t="shared" si="58"/>
        <v>0</v>
      </c>
      <c r="T123" s="73">
        <f t="shared" si="59"/>
        <v>100</v>
      </c>
      <c r="U123" s="72">
        <f>U85</f>
        <v>6100.2819999999992</v>
      </c>
      <c r="V123" s="68">
        <f t="shared" si="79"/>
        <v>-4304.6009999999987</v>
      </c>
      <c r="W123" s="69">
        <f>F123/U123*100</f>
        <v>29.436032629311239</v>
      </c>
    </row>
    <row r="124" spans="1:23" s="107" customFormat="1" ht="22.5" x14ac:dyDescent="0.3">
      <c r="A124" s="105"/>
      <c r="B124" s="108" t="s">
        <v>180</v>
      </c>
      <c r="C124" s="106"/>
      <c r="D124" s="72">
        <f>D125+D126</f>
        <v>620318.51</v>
      </c>
      <c r="E124" s="72">
        <f>E125+E126</f>
        <v>1319506.8489999999</v>
      </c>
      <c r="F124" s="72">
        <f t="shared" si="62"/>
        <v>1277295.6500000001</v>
      </c>
      <c r="G124" s="72">
        <f t="shared" ref="G124:R124" si="82">G125+G126</f>
        <v>77177.726999999999</v>
      </c>
      <c r="H124" s="72">
        <f t="shared" si="82"/>
        <v>78538.081000000006</v>
      </c>
      <c r="I124" s="72">
        <f t="shared" si="82"/>
        <v>78128.808999999994</v>
      </c>
      <c r="J124" s="72">
        <f t="shared" si="82"/>
        <v>78277.953999999998</v>
      </c>
      <c r="K124" s="72">
        <f t="shared" si="82"/>
        <v>104619.92</v>
      </c>
      <c r="L124" s="72">
        <f t="shared" si="82"/>
        <v>200895.93300000002</v>
      </c>
      <c r="M124" s="72">
        <f t="shared" si="82"/>
        <v>50413.578999999998</v>
      </c>
      <c r="N124" s="72">
        <f t="shared" si="82"/>
        <v>92823.434999999998</v>
      </c>
      <c r="O124" s="72">
        <f t="shared" si="82"/>
        <v>183910.41700000002</v>
      </c>
      <c r="P124" s="72">
        <f t="shared" si="82"/>
        <v>105098.417</v>
      </c>
      <c r="Q124" s="72">
        <f t="shared" ref="Q124" si="83">Q125+Q126</f>
        <v>104568.70700000001</v>
      </c>
      <c r="R124" s="72">
        <f t="shared" si="82"/>
        <v>122842.671</v>
      </c>
      <c r="S124" s="72">
        <f t="shared" si="58"/>
        <v>-42211.19899999979</v>
      </c>
      <c r="T124" s="73">
        <f t="shared" si="59"/>
        <v>96.800986745010846</v>
      </c>
      <c r="U124" s="72">
        <f t="shared" ref="U124" si="84">U125+U126</f>
        <v>1288324.1850000001</v>
      </c>
      <c r="V124" s="68">
        <f t="shared" si="79"/>
        <v>-11028.534999999916</v>
      </c>
      <c r="W124" s="69">
        <f>F124/U124*100</f>
        <v>99.143962744128729</v>
      </c>
    </row>
    <row r="125" spans="1:23" s="111" customFormat="1" ht="23.25" x14ac:dyDescent="0.35">
      <c r="A125" s="109"/>
      <c r="B125" s="110" t="s">
        <v>181</v>
      </c>
      <c r="C125" s="110"/>
      <c r="D125" s="55">
        <f>D87+D113</f>
        <v>599998.4</v>
      </c>
      <c r="E125" s="55">
        <f>E87+E113</f>
        <v>1086469.04</v>
      </c>
      <c r="F125" s="55">
        <f t="shared" si="62"/>
        <v>1046897.2720000001</v>
      </c>
      <c r="G125" s="55">
        <f t="shared" ref="G125:R125" si="85">G87+G113</f>
        <v>75041.2</v>
      </c>
      <c r="H125" s="55">
        <f t="shared" si="85"/>
        <v>75369.8</v>
      </c>
      <c r="I125" s="55">
        <f t="shared" si="85"/>
        <v>75205.5</v>
      </c>
      <c r="J125" s="55">
        <f t="shared" si="85"/>
        <v>75205.5</v>
      </c>
      <c r="K125" s="55">
        <f t="shared" si="85"/>
        <v>101210.7</v>
      </c>
      <c r="L125" s="55">
        <f t="shared" si="85"/>
        <v>194776.40000000002</v>
      </c>
      <c r="M125" s="55">
        <f t="shared" si="85"/>
        <v>48694.04</v>
      </c>
      <c r="N125" s="55">
        <f t="shared" si="85"/>
        <v>46693.298999999999</v>
      </c>
      <c r="O125" s="55">
        <f t="shared" si="85"/>
        <v>88264.7</v>
      </c>
      <c r="P125" s="55">
        <f t="shared" si="85"/>
        <v>102002.8</v>
      </c>
      <c r="Q125" s="55">
        <f t="shared" si="85"/>
        <v>102002.8</v>
      </c>
      <c r="R125" s="55">
        <f t="shared" si="85"/>
        <v>62430.532999999996</v>
      </c>
      <c r="S125" s="55">
        <f t="shared" si="58"/>
        <v>-39571.767999999924</v>
      </c>
      <c r="T125" s="76">
        <f t="shared" si="59"/>
        <v>96.357763862281814</v>
      </c>
      <c r="U125" s="55">
        <f>U87+U113</f>
        <v>961675.76700000011</v>
      </c>
      <c r="V125" s="23">
        <f t="shared" si="79"/>
        <v>85221.505000000005</v>
      </c>
      <c r="W125" s="24">
        <f>F125/U125*100</f>
        <v>108.86177107964915</v>
      </c>
    </row>
    <row r="126" spans="1:23" s="111" customFormat="1" ht="23.25" x14ac:dyDescent="0.35">
      <c r="A126" s="109"/>
      <c r="B126" s="110" t="s">
        <v>182</v>
      </c>
      <c r="C126" s="110"/>
      <c r="D126" s="55">
        <f>D114+D88</f>
        <v>20320.11</v>
      </c>
      <c r="E126" s="55">
        <f>E114+E88</f>
        <v>233037.80900000001</v>
      </c>
      <c r="F126" s="55">
        <f t="shared" si="62"/>
        <v>230398.37800000003</v>
      </c>
      <c r="G126" s="55">
        <f t="shared" ref="G126:R126" si="86">G114+G88</f>
        <v>2136.527</v>
      </c>
      <c r="H126" s="55">
        <f t="shared" si="86"/>
        <v>3168.2809999999999</v>
      </c>
      <c r="I126" s="55">
        <f t="shared" si="86"/>
        <v>2923.3090000000002</v>
      </c>
      <c r="J126" s="55">
        <f t="shared" si="86"/>
        <v>3072.4540000000002</v>
      </c>
      <c r="K126" s="55">
        <f t="shared" si="86"/>
        <v>3409.2200000000003</v>
      </c>
      <c r="L126" s="55">
        <f t="shared" si="86"/>
        <v>6119.5329999999994</v>
      </c>
      <c r="M126" s="55">
        <f t="shared" si="86"/>
        <v>1719.5390000000002</v>
      </c>
      <c r="N126" s="55">
        <f t="shared" si="86"/>
        <v>46130.135999999999</v>
      </c>
      <c r="O126" s="55">
        <f t="shared" si="86"/>
        <v>95645.717000000004</v>
      </c>
      <c r="P126" s="55">
        <f t="shared" si="86"/>
        <v>3095.6169999999997</v>
      </c>
      <c r="Q126" s="55">
        <f t="shared" si="86"/>
        <v>2565.9070000000002</v>
      </c>
      <c r="R126" s="55">
        <f t="shared" si="86"/>
        <v>60412.137999999999</v>
      </c>
      <c r="S126" s="55">
        <f t="shared" si="58"/>
        <v>-2639.4309999999823</v>
      </c>
      <c r="T126" s="76">
        <f t="shared" si="59"/>
        <v>98.867380786265471</v>
      </c>
      <c r="U126" s="55">
        <f>U114+U88</f>
        <v>326648.41800000001</v>
      </c>
      <c r="V126" s="23">
        <f t="shared" si="79"/>
        <v>-96250.039999999979</v>
      </c>
      <c r="W126" s="24">
        <f>F126/U126*100</f>
        <v>70.534055976967878</v>
      </c>
    </row>
    <row r="127" spans="1:23" s="107" customFormat="1" ht="67.5" x14ac:dyDescent="0.3">
      <c r="A127" s="105"/>
      <c r="B127" s="108" t="s">
        <v>217</v>
      </c>
      <c r="C127" s="106"/>
      <c r="D127" s="72">
        <f>D115</f>
        <v>0</v>
      </c>
      <c r="E127" s="72">
        <f>E115</f>
        <v>0</v>
      </c>
      <c r="F127" s="72">
        <f t="shared" si="62"/>
        <v>0</v>
      </c>
      <c r="G127" s="72">
        <f t="shared" ref="G127:R127" si="87">G115</f>
        <v>0</v>
      </c>
      <c r="H127" s="72">
        <f t="shared" si="87"/>
        <v>0</v>
      </c>
      <c r="I127" s="72">
        <f t="shared" si="87"/>
        <v>0</v>
      </c>
      <c r="J127" s="72">
        <f t="shared" si="87"/>
        <v>0</v>
      </c>
      <c r="K127" s="72">
        <f t="shared" si="87"/>
        <v>0</v>
      </c>
      <c r="L127" s="72">
        <f t="shared" si="87"/>
        <v>0</v>
      </c>
      <c r="M127" s="72">
        <f t="shared" si="87"/>
        <v>0</v>
      </c>
      <c r="N127" s="72">
        <f t="shared" si="87"/>
        <v>0</v>
      </c>
      <c r="O127" s="72">
        <f t="shared" si="87"/>
        <v>0</v>
      </c>
      <c r="P127" s="72">
        <f t="shared" si="87"/>
        <v>0</v>
      </c>
      <c r="Q127" s="72">
        <f t="shared" si="87"/>
        <v>0</v>
      </c>
      <c r="R127" s="72">
        <f t="shared" si="87"/>
        <v>0</v>
      </c>
      <c r="S127" s="72">
        <f t="shared" si="58"/>
        <v>0</v>
      </c>
      <c r="T127" s="73"/>
      <c r="U127" s="72">
        <f>U115</f>
        <v>42405.023999999998</v>
      </c>
      <c r="V127" s="68">
        <f t="shared" si="79"/>
        <v>-42405.023999999998</v>
      </c>
      <c r="W127" s="69"/>
    </row>
    <row r="128" spans="1:23" s="87" customFormat="1" ht="63.75" customHeight="1" x14ac:dyDescent="0.3">
      <c r="A128" s="104"/>
      <c r="B128" s="81" t="s">
        <v>221</v>
      </c>
      <c r="C128" s="103"/>
      <c r="D128" s="83">
        <f>D119+D121</f>
        <v>7038651.0019999985</v>
      </c>
      <c r="E128" s="83">
        <f>E119+E121</f>
        <v>8128147.1690000007</v>
      </c>
      <c r="F128" s="83">
        <f t="shared" si="62"/>
        <v>8563009.0600000005</v>
      </c>
      <c r="G128" s="83">
        <f t="shared" ref="G128:R128" si="88">G119+G121</f>
        <v>606430.53099999996</v>
      </c>
      <c r="H128" s="83">
        <f t="shared" si="88"/>
        <v>649320.1719999999</v>
      </c>
      <c r="I128" s="83">
        <f t="shared" si="88"/>
        <v>566316.45500000007</v>
      </c>
      <c r="J128" s="83">
        <f t="shared" si="88"/>
        <v>718461.38899999997</v>
      </c>
      <c r="K128" s="83">
        <f t="shared" si="88"/>
        <v>681058.67200000002</v>
      </c>
      <c r="L128" s="83">
        <f t="shared" si="88"/>
        <v>852169.16899999999</v>
      </c>
      <c r="M128" s="83">
        <f t="shared" si="88"/>
        <v>713811.99700000009</v>
      </c>
      <c r="N128" s="83">
        <f t="shared" si="88"/>
        <v>702254.47799999989</v>
      </c>
      <c r="O128" s="83">
        <f t="shared" si="88"/>
        <v>731223.53399999999</v>
      </c>
      <c r="P128" s="83">
        <f t="shared" si="88"/>
        <v>766413.30199999991</v>
      </c>
      <c r="Q128" s="83">
        <f t="shared" si="88"/>
        <v>746335.97799999977</v>
      </c>
      <c r="R128" s="83">
        <f t="shared" si="88"/>
        <v>829213.38300000003</v>
      </c>
      <c r="S128" s="83">
        <f t="shared" si="58"/>
        <v>434861.89099999983</v>
      </c>
      <c r="T128" s="84">
        <f t="shared" si="59"/>
        <v>105.3500740323517</v>
      </c>
      <c r="U128" s="83">
        <f>U119+U121</f>
        <v>7407121.5669999998</v>
      </c>
      <c r="V128" s="85">
        <f t="shared" si="79"/>
        <v>1155887.4930000007</v>
      </c>
      <c r="W128" s="86">
        <f>F128/U128*100</f>
        <v>115.60508333155593</v>
      </c>
    </row>
    <row r="129" spans="1:23" s="127" customFormat="1" ht="73.5" customHeight="1" x14ac:dyDescent="0.25">
      <c r="A129" s="112"/>
      <c r="B129" s="143" t="s">
        <v>222</v>
      </c>
      <c r="C129" s="143"/>
      <c r="D129" s="143"/>
      <c r="E129" s="133"/>
      <c r="F129" s="134" t="s">
        <v>223</v>
      </c>
      <c r="G129" s="134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13"/>
      <c r="W129" s="114"/>
    </row>
    <row r="130" spans="1:23" s="77" customFormat="1" ht="18" customHeight="1" x14ac:dyDescent="0.45">
      <c r="A130" s="115"/>
      <c r="B130" s="116" t="s">
        <v>224</v>
      </c>
      <c r="C130" s="117"/>
      <c r="D130" s="117"/>
      <c r="E130" s="117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9"/>
      <c r="W130" s="120"/>
    </row>
  </sheetData>
  <mergeCells count="31">
    <mergeCell ref="C23:C25"/>
    <mergeCell ref="A51:C51"/>
    <mergeCell ref="W3:W4"/>
    <mergeCell ref="P3:P4"/>
    <mergeCell ref="R3:R4"/>
    <mergeCell ref="S3:S4"/>
    <mergeCell ref="T3:T4"/>
    <mergeCell ref="Q3:Q4"/>
    <mergeCell ref="U3:U4"/>
    <mergeCell ref="V3:V4"/>
    <mergeCell ref="J3:J4"/>
    <mergeCell ref="K3:K4"/>
    <mergeCell ref="L3:L4"/>
    <mergeCell ref="M3:M4"/>
    <mergeCell ref="N3:N4"/>
    <mergeCell ref="A1:W1"/>
    <mergeCell ref="A6:W6"/>
    <mergeCell ref="A118:W118"/>
    <mergeCell ref="A91:W91"/>
    <mergeCell ref="B129:D129"/>
    <mergeCell ref="O3:O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C15:C1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64" fitToHeight="100" orientation="landscape" r:id="rId1"/>
  <rowBreaks count="1" manualBreakCount="1">
    <brk id="98" max="2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A053DF-F88F-45D6-BC39-F0216C1E2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96A6E84-D1FD-490E-A552-1920FED025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9D5E03-B1C9-41B5-82B4-0DD627DD882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Серветник Максим Миколайович</dc:creator>
  <cp:lastModifiedBy>Серветник Максим Миколайович</cp:lastModifiedBy>
  <cp:lastPrinted>2026-01-06T15:16:14Z</cp:lastPrinted>
  <dcterms:created xsi:type="dcterms:W3CDTF">2025-12-29T11:31:52Z</dcterms:created>
  <dcterms:modified xsi:type="dcterms:W3CDTF">2026-01-27T08:35:35Z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0x010100BA029950C053C244A6A9F13E4B878893</vt:lpwstr>
  </property>
</Properties>
</file>